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W:\"/>
    </mc:Choice>
  </mc:AlternateContent>
  <xr:revisionPtr revIDLastSave="0" documentId="8_{38D87280-ED0D-42EB-8171-5B72F4065530}" xr6:coauthVersionLast="47" xr6:coauthVersionMax="47" xr10:uidLastSave="{00000000-0000-0000-0000-000000000000}"/>
  <bookViews>
    <workbookView xWindow="-120" yWindow="-120" windowWidth="25440" windowHeight="15390" activeTab="1" xr2:uid="{95B1381F-68CA-4AE5-80E0-C5A2781C1ED9}"/>
  </bookViews>
  <sheets>
    <sheet name="Cover" sheetId="5" r:id="rId1"/>
    <sheet name="Calculator" sheetId="3" r:id="rId2"/>
    <sheet name="Back end calculations" sheetId="1" state="hidden" r:id="rId3"/>
  </sheets>
  <definedNames>
    <definedName name="CIQWBGuid" localSheetId="0" hidden="1">"Real Estate - Prices &amp; Volumes.xlsx"</definedName>
    <definedName name="CIQWBGuid" hidden="1">"35697d9e-fd26-42f5-a85b-af1772c8905c"</definedName>
    <definedName name="FAMERangeexchebAD12" localSheetId="0">#REF!</definedName>
    <definedName name="FAMERangeexchebAD12">#REF!</definedName>
    <definedName name="FAMERangeirsAD12" localSheetId="0">#REF!</definedName>
    <definedName name="FAMERangeirsAD12">#REF!</definedName>
    <definedName name="FAMERangeMGSV" localSheetId="0">#REF!</definedName>
    <definedName name="FAMERangeMGSV">#REF!</definedName>
    <definedName name="FAMERangeMGSVAB10" localSheetId="0">#REF!</definedName>
    <definedName name="FAMERangeMGSVAB10">#REF!</definedName>
    <definedName name="FAMERangeMGSVAB11" localSheetId="0">#REF!</definedName>
    <definedName name="FAMERangeMGSVAB11">#REF!</definedName>
    <definedName name="FAMERangeMGSVAB12" localSheetId="0">#REF!</definedName>
    <definedName name="FAMERangeMGSVAB12">#REF!</definedName>
    <definedName name="FAMERangeMGSVAB13" localSheetId="0">#REF!</definedName>
    <definedName name="FAMERangeMGSVAB13">#REF!</definedName>
    <definedName name="FAMERangeMGSVAB14" localSheetId="0">#REF!</definedName>
    <definedName name="FAMERangeMGSVAB14">#REF!</definedName>
    <definedName name="FAMERangeMGSVAB15" localSheetId="0">#REF!</definedName>
    <definedName name="FAMERangeMGSVAB15">#REF!</definedName>
    <definedName name="FAMERangeMGSVAB16" localSheetId="0">#REF!</definedName>
    <definedName name="FAMERangeMGSVAB16">#REF!</definedName>
    <definedName name="FAMERangeMGSVAB17" localSheetId="0">#REF!</definedName>
    <definedName name="FAMERangeMGSVAB17">#REF!</definedName>
    <definedName name="FAMERangeMGSVAB18" localSheetId="0">#REF!</definedName>
    <definedName name="FAMERangeMGSVAB18">#REF!</definedName>
    <definedName name="FAMERangeMGSVAB19" localSheetId="0">#REF!</definedName>
    <definedName name="FAMERangeMGSVAB19">#REF!</definedName>
    <definedName name="FAMERangeMGSVAB20" localSheetId="0">#REF!</definedName>
    <definedName name="FAMERangeMGSVAB20">#REF!</definedName>
    <definedName name="FAMERangeMGSVAB21" localSheetId="0">#REF!</definedName>
    <definedName name="FAMERangeMGSVAB21">#REF!</definedName>
    <definedName name="FAMERangeMGSVAB22" localSheetId="0">#REF!</definedName>
    <definedName name="FAMERangeMGSVAB22">#REF!</definedName>
    <definedName name="FAMERangeMGSVAB23" localSheetId="0">#REF!</definedName>
    <definedName name="FAMERangeMGSVAB23">#REF!</definedName>
    <definedName name="FAMERangeMGSVAB24" localSheetId="0">#REF!</definedName>
    <definedName name="FAMERangeMGSVAB24">#REF!</definedName>
    <definedName name="FAMERangeMGSVAB25" localSheetId="0">#REF!</definedName>
    <definedName name="FAMERangeMGSVAB25">#REF!</definedName>
    <definedName name="FAMERangeMGSVAB26" localSheetId="0">#REF!</definedName>
    <definedName name="FAMERangeMGSVAB26">#REF!</definedName>
    <definedName name="FAMERangeMGSVAB27" localSheetId="0">#REF!</definedName>
    <definedName name="FAMERangeMGSVAB27">#REF!</definedName>
    <definedName name="FAMERangeMGSVAB28" localSheetId="0">#REF!</definedName>
    <definedName name="FAMERangeMGSVAB28">#REF!</definedName>
    <definedName name="FAMERangeMGSVAB29" localSheetId="0">#REF!</definedName>
    <definedName name="FAMERangeMGSVAB29">#REF!</definedName>
    <definedName name="FAMERangeMGSVAB30" localSheetId="0">#REF!</definedName>
    <definedName name="FAMERangeMGSVAB30">#REF!</definedName>
    <definedName name="FAMERangeMGSVAB31" localSheetId="0">#REF!</definedName>
    <definedName name="FAMERangeMGSVAB31">#REF!</definedName>
    <definedName name="FAMERangeMGSVAB32" localSheetId="0">#REF!</definedName>
    <definedName name="FAMERangeMGSVAB32">#REF!</definedName>
    <definedName name="FAMERangeMGSVAB33" localSheetId="0">#REF!</definedName>
    <definedName name="FAMERangeMGSVAB33">#REF!</definedName>
    <definedName name="FAMERangeMGSVAB34" localSheetId="0">#REF!</definedName>
    <definedName name="FAMERangeMGSVAB34">#REF!</definedName>
    <definedName name="FAMERangeMGSVAB35" localSheetId="0">#REF!</definedName>
    <definedName name="FAMERangeMGSVAB35">#REF!</definedName>
    <definedName name="FAMERangeMGSVAB36" localSheetId="0">#REF!</definedName>
    <definedName name="FAMERangeMGSVAB36">#REF!</definedName>
    <definedName name="FAMERangeMGSVAB38" localSheetId="0">#REF!</definedName>
    <definedName name="FAMERangeMGSVAB38">#REF!</definedName>
    <definedName name="FAMERangeMGSVAB5" localSheetId="0">#REF!</definedName>
    <definedName name="FAMERangeMGSVAB5">#REF!</definedName>
    <definedName name="FAMERangeMGSVAB6" localSheetId="0">#REF!</definedName>
    <definedName name="FAMERangeMGSVAB6">#REF!</definedName>
    <definedName name="FAMERangeMGSVAB7" localSheetId="0">#REF!</definedName>
    <definedName name="FAMERangeMGSVAB7">#REF!</definedName>
    <definedName name="FAMERangeMGSVAB8" localSheetId="0">#REF!</definedName>
    <definedName name="FAMERangeMGSVAB8">#REF!</definedName>
    <definedName name="FAMERangeMGSVAB9" localSheetId="0">#REF!</definedName>
    <definedName name="FAMERangeMGSVAB9">#REF!</definedName>
    <definedName name="FAMERangeMGSVAC10" localSheetId="0">#REF!</definedName>
    <definedName name="FAMERangeMGSVAC10">#REF!</definedName>
    <definedName name="FAMERangeMGSVAC11" localSheetId="0">#REF!</definedName>
    <definedName name="FAMERangeMGSVAC11">#REF!</definedName>
    <definedName name="FAMERangeMGSVAC12" localSheetId="0">#REF!</definedName>
    <definedName name="FAMERangeMGSVAC12">#REF!</definedName>
    <definedName name="FAMERangeMGSVAC13" localSheetId="0">#REF!</definedName>
    <definedName name="FAMERangeMGSVAC13">#REF!</definedName>
    <definedName name="FAMERangeMGSVAC14" localSheetId="0">#REF!</definedName>
    <definedName name="FAMERangeMGSVAC14">#REF!</definedName>
    <definedName name="FAMERangeMGSVAC15" localSheetId="0">#REF!</definedName>
    <definedName name="FAMERangeMGSVAC15">#REF!</definedName>
    <definedName name="FAMERangeMGSVAC16" localSheetId="0">#REF!</definedName>
    <definedName name="FAMERangeMGSVAC16">#REF!</definedName>
    <definedName name="FAMERangeMGSVAC17" localSheetId="0">#REF!</definedName>
    <definedName name="FAMERangeMGSVAC17">#REF!</definedName>
    <definedName name="FAMERangeMGSVAC18" localSheetId="0">#REF!</definedName>
    <definedName name="FAMERangeMGSVAC18">#REF!</definedName>
    <definedName name="FAMERangeMGSVAC19" localSheetId="0">#REF!</definedName>
    <definedName name="FAMERangeMGSVAC19">#REF!</definedName>
    <definedName name="FAMERangeMGSVAC20" localSheetId="0">#REF!</definedName>
    <definedName name="FAMERangeMGSVAC20">#REF!</definedName>
    <definedName name="FAMERangeMGSVAC21" localSheetId="0">#REF!</definedName>
    <definedName name="FAMERangeMGSVAC21">#REF!</definedName>
    <definedName name="FAMERangeMGSVAC22" localSheetId="0">#REF!</definedName>
    <definedName name="FAMERangeMGSVAC22">#REF!</definedName>
    <definedName name="FAMERangeMGSVAC23" localSheetId="0">#REF!</definedName>
    <definedName name="FAMERangeMGSVAC23">#REF!</definedName>
    <definedName name="FAMERangeMGSVAC24" localSheetId="0">#REF!</definedName>
    <definedName name="FAMERangeMGSVAC24">#REF!</definedName>
    <definedName name="FAMERangeMGSVAC25" localSheetId="0">#REF!</definedName>
    <definedName name="FAMERangeMGSVAC25">#REF!</definedName>
    <definedName name="FAMERangeMGSVAC26" localSheetId="0">#REF!</definedName>
    <definedName name="FAMERangeMGSVAC26">#REF!</definedName>
    <definedName name="FAMERangeMGSVAC27" localSheetId="0">#REF!</definedName>
    <definedName name="FAMERangeMGSVAC27">#REF!</definedName>
    <definedName name="FAMERangeMGSVAC28" localSheetId="0">#REF!</definedName>
    <definedName name="FAMERangeMGSVAC28">#REF!</definedName>
    <definedName name="FAMERangeMGSVAC29" localSheetId="0">#REF!</definedName>
    <definedName name="FAMERangeMGSVAC29">#REF!</definedName>
    <definedName name="FAMERangeMGSVAC30" localSheetId="0">#REF!</definedName>
    <definedName name="FAMERangeMGSVAC30">#REF!</definedName>
    <definedName name="FAMERangeMGSVAC31" localSheetId="0">#REF!</definedName>
    <definedName name="FAMERangeMGSVAC31">#REF!</definedName>
    <definedName name="FAMERangeMGSVAC32" localSheetId="0">#REF!</definedName>
    <definedName name="FAMERangeMGSVAC32">#REF!</definedName>
    <definedName name="FAMERangeMGSVAC33" localSheetId="0">#REF!</definedName>
    <definedName name="FAMERangeMGSVAC33">#REF!</definedName>
    <definedName name="FAMERangeMGSVAC34" localSheetId="0">#REF!</definedName>
    <definedName name="FAMERangeMGSVAC34">#REF!</definedName>
    <definedName name="FAMERangeMGSVAC35" localSheetId="0">#REF!</definedName>
    <definedName name="FAMERangeMGSVAC35">#REF!</definedName>
    <definedName name="FAMERangeMGSVAC36" localSheetId="0">#REF!</definedName>
    <definedName name="FAMERangeMGSVAC36">#REF!</definedName>
    <definedName name="FAMERangeMGSVAC38" localSheetId="0">#REF!</definedName>
    <definedName name="FAMERangeMGSVAC38">#REF!</definedName>
    <definedName name="FAMERangeMGSVAC5" localSheetId="0">#REF!</definedName>
    <definedName name="FAMERangeMGSVAC5">#REF!</definedName>
    <definedName name="FAMERangeMGSVAC6" localSheetId="0">#REF!</definedName>
    <definedName name="FAMERangeMGSVAC6">#REF!</definedName>
    <definedName name="FAMERangeMGSVAC7" localSheetId="0">#REF!</definedName>
    <definedName name="FAMERangeMGSVAC7">#REF!</definedName>
    <definedName name="FAMERangeMGSVAC8" localSheetId="0">#REF!</definedName>
    <definedName name="FAMERangeMGSVAC8">#REF!</definedName>
    <definedName name="FAMERangeMGSVAC9" localSheetId="0">#REF!</definedName>
    <definedName name="FAMERangeMGSVAC9">#REF!</definedName>
    <definedName name="FAMERangeMGSVAD10" localSheetId="0">#REF!</definedName>
    <definedName name="FAMERangeMGSVAD10">#REF!</definedName>
    <definedName name="FAMERangeMGSVAD11" localSheetId="0">#REF!</definedName>
    <definedName name="FAMERangeMGSVAD11">#REF!</definedName>
    <definedName name="FAMERangeMGSVAD12" localSheetId="0">#REF!</definedName>
    <definedName name="FAMERangeMGSVAD12">#REF!</definedName>
    <definedName name="FAMERangeMGSVAD13" localSheetId="0">#REF!</definedName>
    <definedName name="FAMERangeMGSVAD13">#REF!</definedName>
    <definedName name="FAMERangeMGSVAD14" localSheetId="0">#REF!</definedName>
    <definedName name="FAMERangeMGSVAD14">#REF!</definedName>
    <definedName name="FAMERangeMGSVAD15" localSheetId="0">#REF!</definedName>
    <definedName name="FAMERangeMGSVAD15">#REF!</definedName>
    <definedName name="FAMERangeMGSVAD16" localSheetId="0">#REF!</definedName>
    <definedName name="FAMERangeMGSVAD16">#REF!</definedName>
    <definedName name="FAMERangeMGSVAD17" localSheetId="0">#REF!</definedName>
    <definedName name="FAMERangeMGSVAD17">#REF!</definedName>
    <definedName name="FAMERangeMGSVAD18" localSheetId="0">#REF!</definedName>
    <definedName name="FAMERangeMGSVAD18">#REF!</definedName>
    <definedName name="FAMERangeMGSVAD19" localSheetId="0">#REF!</definedName>
    <definedName name="FAMERangeMGSVAD19">#REF!</definedName>
    <definedName name="FAMERangeMGSVAD20" localSheetId="0">#REF!</definedName>
    <definedName name="FAMERangeMGSVAD20">#REF!</definedName>
    <definedName name="FAMERangeMGSVAD21" localSheetId="0">#REF!</definedName>
    <definedName name="FAMERangeMGSVAD21">#REF!</definedName>
    <definedName name="FAMERangeMGSVAD22" localSheetId="0">#REF!</definedName>
    <definedName name="FAMERangeMGSVAD22">#REF!</definedName>
    <definedName name="FAMERangeMGSVAD23" localSheetId="0">#REF!</definedName>
    <definedName name="FAMERangeMGSVAD23">#REF!</definedName>
    <definedName name="FAMERangeMGSVAD24" localSheetId="0">#REF!</definedName>
    <definedName name="FAMERangeMGSVAD24">#REF!</definedName>
    <definedName name="FAMERangeMGSVAD25" localSheetId="0">#REF!</definedName>
    <definedName name="FAMERangeMGSVAD25">#REF!</definedName>
    <definedName name="FAMERangeMGSVAD26" localSheetId="0">#REF!</definedName>
    <definedName name="FAMERangeMGSVAD26">#REF!</definedName>
    <definedName name="FAMERangeMGSVAD27" localSheetId="0">#REF!</definedName>
    <definedName name="FAMERangeMGSVAD27">#REF!</definedName>
    <definedName name="FAMERangeMGSVAD28" localSheetId="0">#REF!</definedName>
    <definedName name="FAMERangeMGSVAD28">#REF!</definedName>
    <definedName name="FAMERangeMGSVAD29" localSheetId="0">#REF!</definedName>
    <definedName name="FAMERangeMGSVAD29">#REF!</definedName>
    <definedName name="FAMERangeMGSVAD30" localSheetId="0">#REF!</definedName>
    <definedName name="FAMERangeMGSVAD30">#REF!</definedName>
    <definedName name="FAMERangeMGSVAD31" localSheetId="0">#REF!</definedName>
    <definedName name="FAMERangeMGSVAD31">#REF!</definedName>
    <definedName name="FAMERangeMGSVAD32" localSheetId="0">#REF!</definedName>
    <definedName name="FAMERangeMGSVAD32">#REF!</definedName>
    <definedName name="FAMERangeMGSVAD33" localSheetId="0">#REF!</definedName>
    <definedName name="FAMERangeMGSVAD33">#REF!</definedName>
    <definedName name="FAMERangeMGSVAD34" localSheetId="0">#REF!</definedName>
    <definedName name="FAMERangeMGSVAD34">#REF!</definedName>
    <definedName name="FAMERangeMGSVAD35" localSheetId="0">#REF!</definedName>
    <definedName name="FAMERangeMGSVAD35">#REF!</definedName>
    <definedName name="FAMERangeMGSVAD36" localSheetId="0">#REF!</definedName>
    <definedName name="FAMERangeMGSVAD36">#REF!</definedName>
    <definedName name="FAMERangeMGSVAD38" localSheetId="0">#REF!</definedName>
    <definedName name="FAMERangeMGSVAD38">#REF!</definedName>
    <definedName name="FAMERangeMGSVAD5" localSheetId="0">#REF!</definedName>
    <definedName name="FAMERangeMGSVAD5">#REF!</definedName>
    <definedName name="FAMERangeMGSVAD6" localSheetId="0">#REF!</definedName>
    <definedName name="FAMERangeMGSVAD6">#REF!</definedName>
    <definedName name="FAMERangeMGSVAD7" localSheetId="0">#REF!</definedName>
    <definedName name="FAMERangeMGSVAD7">#REF!</definedName>
    <definedName name="FAMERangeMGSVAD8" localSheetId="0">#REF!</definedName>
    <definedName name="FAMERangeMGSVAD8">#REF!</definedName>
    <definedName name="FAMERangeMGSVAD9" localSheetId="0">#REF!</definedName>
    <definedName name="FAMERangeMGSVAD9">#REF!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43748.8119097222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RiskAutoStopPercChange">1.5</definedName>
    <definedName name="RiskCollectDistributionSamples">2</definedName>
    <definedName name="RiskExcelReportsGoInNewWorkbook">TRUE</definedName>
    <definedName name="RiskExcelReportsToGenerate">7167</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summary" localSheetId="0">#REF!</definedName>
    <definedName name="summary">#REF!</definedName>
    <definedName name="UniqueRange_37" localSheetId="0">#REF!</definedName>
    <definedName name="UniqueRange_37">#REF!</definedName>
    <definedName name="UniqueRange_38" localSheetId="0">#REF!</definedName>
    <definedName name="UniqueRange_38">#REF!</definedName>
    <definedName name="UniqueRange_39" localSheetId="0">#REF!</definedName>
    <definedName name="UniqueRange_39">#REF!</definedName>
    <definedName name="UniqueRange_40" localSheetId="0">#REF!</definedName>
    <definedName name="UniqueRange_40">#REF!</definedName>
    <definedName name="UniqueRange_41" localSheetId="0">#REF!</definedName>
    <definedName name="UniqueRange_41">#REF!</definedName>
    <definedName name="UniqueRange_42" localSheetId="0">#REF!</definedName>
    <definedName name="UniqueRange_42">#REF!</definedName>
    <definedName name="UniqueRange_43" localSheetId="0">#REF!</definedName>
    <definedName name="UniqueRange_43">#REF!</definedName>
    <definedName name="UniqueRange_44" localSheetId="0">#REF!</definedName>
    <definedName name="UniqueRange_44">#REF!</definedName>
    <definedName name="UniqueRange_45" localSheetId="0">#REF!</definedName>
    <definedName name="UniqueRange_45">#REF!</definedName>
    <definedName name="UniqueRange_46" localSheetId="0">#REF!</definedName>
    <definedName name="UniqueRange_46">#REF!</definedName>
    <definedName name="UniqueRange_47" localSheetId="0">#REF!</definedName>
    <definedName name="UniqueRange_47">#REF!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3" l="1"/>
  <c r="D4" i="3"/>
  <c r="C4" i="3"/>
  <c r="I50" i="1"/>
  <c r="I28" i="1"/>
  <c r="I16" i="1" l="1"/>
  <c r="I36" i="1"/>
  <c r="I15" i="1"/>
  <c r="I13" i="1"/>
  <c r="I6" i="1"/>
  <c r="I27" i="1"/>
  <c r="I14" i="1"/>
  <c r="I35" i="1"/>
  <c r="I34" i="1"/>
  <c r="I9" i="1"/>
  <c r="I48" i="1"/>
  <c r="I29" i="1"/>
  <c r="I49" i="1"/>
  <c r="I23" i="1"/>
  <c r="I30" i="1"/>
  <c r="I44" i="1"/>
  <c r="I8" i="1"/>
  <c r="I22" i="1"/>
  <c r="I43" i="1"/>
  <c r="I7" i="1"/>
  <c r="I21" i="1"/>
  <c r="I42" i="1"/>
  <c r="I20" i="1"/>
  <c r="I41" i="1"/>
  <c r="I37" i="1"/>
  <c r="F14" i="1" l="1"/>
  <c r="J14" i="1" s="1"/>
  <c r="D19" i="3"/>
  <c r="D20" i="3"/>
  <c r="E19" i="3"/>
  <c r="E20" i="3"/>
  <c r="F20" i="3"/>
  <c r="G20" i="3"/>
  <c r="H20" i="3"/>
  <c r="O115" i="1"/>
  <c r="C148" i="1"/>
  <c r="R148" i="1"/>
  <c r="R149" i="1"/>
  <c r="R150" i="1"/>
  <c r="H19" i="3" l="1"/>
  <c r="C19" i="3"/>
  <c r="C20" i="3"/>
  <c r="I20" i="3"/>
  <c r="G18" i="3"/>
  <c r="G19" i="3"/>
  <c r="F18" i="3"/>
  <c r="D18" i="3"/>
  <c r="I17" i="3"/>
  <c r="H17" i="3"/>
  <c r="G17" i="3"/>
  <c r="F17" i="3"/>
  <c r="E17" i="3"/>
  <c r="I19" i="3"/>
  <c r="E18" i="3"/>
  <c r="C18" i="3"/>
  <c r="D17" i="3"/>
  <c r="C17" i="3"/>
  <c r="F19" i="3"/>
  <c r="H18" i="3"/>
  <c r="F9" i="1"/>
  <c r="I64" i="1"/>
  <c r="F49" i="1"/>
  <c r="J49" i="1" s="1"/>
  <c r="F7" i="1"/>
  <c r="J7" i="1" s="1"/>
  <c r="F23" i="1"/>
  <c r="J23" i="1" s="1"/>
  <c r="O116" i="1"/>
  <c r="F35" i="1"/>
  <c r="J35" i="1" s="1"/>
  <c r="O107" i="1"/>
  <c r="J86" i="1"/>
  <c r="I143" i="1"/>
  <c r="J58" i="1"/>
  <c r="K58" i="1" s="1"/>
  <c r="I77" i="1"/>
  <c r="J72" i="1"/>
  <c r="F16" i="1"/>
  <c r="J16" i="1" s="1"/>
  <c r="O142" i="1"/>
  <c r="Q142" i="1" s="1"/>
  <c r="J99" i="1"/>
  <c r="O143" i="1"/>
  <c r="Q143" i="1" s="1"/>
  <c r="I141" i="1"/>
  <c r="J107" i="1"/>
  <c r="O113" i="1"/>
  <c r="Q113" i="1" s="1"/>
  <c r="O109" i="1"/>
  <c r="Q109" i="1" s="1"/>
  <c r="Q115" i="1"/>
  <c r="O137" i="1"/>
  <c r="I135" i="1"/>
  <c r="I137" i="1"/>
  <c r="J64" i="1"/>
  <c r="I108" i="1"/>
  <c r="O122" i="1"/>
  <c r="Q122" i="1" s="1"/>
  <c r="I129" i="1"/>
  <c r="I144" i="1"/>
  <c r="O136" i="1"/>
  <c r="Q136" i="1" s="1"/>
  <c r="I99" i="1"/>
  <c r="I85" i="1"/>
  <c r="O121" i="1"/>
  <c r="Q121" i="1" s="1"/>
  <c r="I134" i="1"/>
  <c r="I122" i="1"/>
  <c r="Q116" i="1"/>
  <c r="J93" i="1"/>
  <c r="F30" i="1"/>
  <c r="J30" i="1" s="1"/>
  <c r="J123" i="1"/>
  <c r="I91" i="1"/>
  <c r="O128" i="1"/>
  <c r="Q128" i="1" s="1"/>
  <c r="J65" i="1"/>
  <c r="I128" i="1"/>
  <c r="I70" i="1"/>
  <c r="F28" i="1"/>
  <c r="J28" i="1" s="1"/>
  <c r="F8" i="1"/>
  <c r="J8" i="1" s="1"/>
  <c r="I114" i="1"/>
  <c r="O127" i="1"/>
  <c r="Q127" i="1" s="1"/>
  <c r="I120" i="1"/>
  <c r="F44" i="1"/>
  <c r="J44" i="1" s="1"/>
  <c r="I123" i="1"/>
  <c r="K123" i="1" s="1"/>
  <c r="O130" i="1"/>
  <c r="Q130" i="1" s="1"/>
  <c r="J78" i="1"/>
  <c r="O134" i="1"/>
  <c r="Q134" i="1" s="1"/>
  <c r="I113" i="1"/>
  <c r="K113" i="1" s="1"/>
  <c r="I78" i="1"/>
  <c r="J63" i="1"/>
  <c r="J129" i="1"/>
  <c r="I98" i="1"/>
  <c r="K98" i="1" s="1"/>
  <c r="J71" i="1"/>
  <c r="K71" i="1" s="1"/>
  <c r="F21" i="1"/>
  <c r="J21" i="1" s="1"/>
  <c r="J135" i="1"/>
  <c r="I71" i="1"/>
  <c r="J141" i="1"/>
  <c r="K141" i="1" s="1"/>
  <c r="I84" i="1"/>
  <c r="J144" i="1"/>
  <c r="J114" i="1"/>
  <c r="F42" i="1"/>
  <c r="J42" i="1" s="1"/>
  <c r="J92" i="1"/>
  <c r="K92" i="1" s="1"/>
  <c r="I87" i="1"/>
  <c r="J85" i="1"/>
  <c r="O106" i="1"/>
  <c r="Q106" i="1" s="1"/>
  <c r="I65" i="1"/>
  <c r="I63" i="1"/>
  <c r="K63" i="1" s="1"/>
  <c r="F37" i="1"/>
  <c r="J37" i="1" s="1"/>
  <c r="J108" i="1"/>
  <c r="K108" i="1" s="1"/>
  <c r="R108" i="1" s="1"/>
  <c r="J79" i="1"/>
  <c r="J120" i="1"/>
  <c r="K120" i="1" s="1"/>
  <c r="I116" i="1"/>
  <c r="I92" i="1"/>
  <c r="I57" i="1"/>
  <c r="Q137" i="1"/>
  <c r="Q107" i="1"/>
  <c r="R107" i="1" s="1"/>
  <c r="J57" i="1"/>
  <c r="J136" i="1"/>
  <c r="J130" i="1"/>
  <c r="J109" i="1"/>
  <c r="J66" i="1"/>
  <c r="K66" i="1" s="1"/>
  <c r="F13" i="1"/>
  <c r="J13" i="1" s="1"/>
  <c r="J106" i="1"/>
  <c r="J77" i="1"/>
  <c r="I142" i="1"/>
  <c r="I136" i="1"/>
  <c r="K136" i="1" s="1"/>
  <c r="I127" i="1"/>
  <c r="I121" i="1"/>
  <c r="F36" i="1"/>
  <c r="J36" i="1" s="1"/>
  <c r="F15" i="1"/>
  <c r="J15" i="1" s="1"/>
  <c r="J143" i="1"/>
  <c r="K143" i="1" s="1"/>
  <c r="R143" i="1" s="1"/>
  <c r="J137" i="1"/>
  <c r="J122" i="1"/>
  <c r="J113" i="1"/>
  <c r="I93" i="1"/>
  <c r="J56" i="1"/>
  <c r="I80" i="1"/>
  <c r="F41" i="1"/>
  <c r="J41" i="1" s="1"/>
  <c r="I107" i="1"/>
  <c r="J59" i="1"/>
  <c r="I58" i="1"/>
  <c r="I56" i="1"/>
  <c r="K56" i="1" s="1"/>
  <c r="I94" i="1"/>
  <c r="I72" i="1"/>
  <c r="K72" i="1" s="1"/>
  <c r="F43" i="1"/>
  <c r="J43" i="1" s="1"/>
  <c r="J73" i="1"/>
  <c r="I59" i="1"/>
  <c r="K59" i="1" s="1"/>
  <c r="F6" i="1"/>
  <c r="J6" i="1" s="1"/>
  <c r="O144" i="1"/>
  <c r="Q144" i="1" s="1"/>
  <c r="O141" i="1"/>
  <c r="Q141" i="1" s="1"/>
  <c r="O135" i="1"/>
  <c r="Q135" i="1" s="1"/>
  <c r="O129" i="1"/>
  <c r="Q129" i="1" s="1"/>
  <c r="O123" i="1"/>
  <c r="Q123" i="1" s="1"/>
  <c r="O120" i="1"/>
  <c r="Q120" i="1" s="1"/>
  <c r="O114" i="1"/>
  <c r="Q114" i="1" s="1"/>
  <c r="O108" i="1"/>
  <c r="Q108" i="1" s="1"/>
  <c r="I100" i="1"/>
  <c r="I86" i="1"/>
  <c r="K86" i="1" s="1"/>
  <c r="J84" i="1"/>
  <c r="F48" i="1"/>
  <c r="J48" i="1" s="1"/>
  <c r="F27" i="1"/>
  <c r="J27" i="1" s="1"/>
  <c r="J142" i="1"/>
  <c r="J127" i="1"/>
  <c r="K127" i="1" s="1"/>
  <c r="R127" i="1" s="1"/>
  <c r="J121" i="1"/>
  <c r="K121" i="1" s="1"/>
  <c r="J115" i="1"/>
  <c r="F34" i="1"/>
  <c r="J34" i="1" s="1"/>
  <c r="I79" i="1"/>
  <c r="I130" i="1"/>
  <c r="I115" i="1"/>
  <c r="I109" i="1"/>
  <c r="K109" i="1" s="1"/>
  <c r="J80" i="1"/>
  <c r="I66" i="1"/>
  <c r="J134" i="1"/>
  <c r="J128" i="1"/>
  <c r="J116" i="1"/>
  <c r="K116" i="1" s="1"/>
  <c r="I106" i="1"/>
  <c r="K106" i="1" s="1"/>
  <c r="R106" i="1" s="1"/>
  <c r="J91" i="1"/>
  <c r="K91" i="1" s="1"/>
  <c r="J9" i="1"/>
  <c r="J94" i="1"/>
  <c r="F20" i="1"/>
  <c r="J20" i="1" s="1"/>
  <c r="J70" i="1"/>
  <c r="K70" i="1" s="1"/>
  <c r="F22" i="1"/>
  <c r="J22" i="1" s="1"/>
  <c r="J87" i="1"/>
  <c r="I73" i="1"/>
  <c r="K73" i="1" s="1"/>
  <c r="J100" i="1"/>
  <c r="J98" i="1"/>
  <c r="F50" i="1"/>
  <c r="J50" i="1" s="1"/>
  <c r="F29" i="1"/>
  <c r="J29" i="1" s="1"/>
  <c r="C21" i="3" l="1"/>
  <c r="I21" i="3"/>
  <c r="F21" i="3"/>
  <c r="H21" i="3"/>
  <c r="D21" i="3"/>
  <c r="G21" i="3"/>
  <c r="K64" i="1"/>
  <c r="E21" i="3"/>
  <c r="K94" i="1"/>
  <c r="K77" i="1"/>
  <c r="R113" i="1"/>
  <c r="K144" i="1"/>
  <c r="R144" i="1" s="1"/>
  <c r="R109" i="1"/>
  <c r="R123" i="1"/>
  <c r="K114" i="1"/>
  <c r="R114" i="1" s="1"/>
  <c r="K137" i="1"/>
  <c r="R137" i="1" s="1"/>
  <c r="R120" i="1"/>
  <c r="K135" i="1"/>
  <c r="R135" i="1" s="1"/>
  <c r="K122" i="1"/>
  <c r="R122" i="1" s="1"/>
  <c r="R116" i="1"/>
  <c r="R121" i="1"/>
  <c r="K85" i="1"/>
  <c r="K134" i="1"/>
  <c r="R134" i="1" s="1"/>
  <c r="K79" i="1"/>
  <c r="R136" i="1"/>
  <c r="K129" i="1"/>
  <c r="R129" i="1" s="1"/>
  <c r="K87" i="1"/>
  <c r="K78" i="1"/>
  <c r="K93" i="1"/>
  <c r="K128" i="1"/>
  <c r="R128" i="1" s="1"/>
  <c r="K65" i="1"/>
  <c r="R141" i="1"/>
  <c r="K84" i="1"/>
  <c r="K130" i="1"/>
  <c r="R130" i="1" s="1"/>
  <c r="K115" i="1"/>
  <c r="R115" i="1" s="1"/>
  <c r="K80" i="1"/>
  <c r="K100" i="1"/>
  <c r="K142" i="1"/>
  <c r="R1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tc={A147230D-7286-43DF-83D7-2628ADC65035}</author>
  </authors>
  <commentList>
    <comment ref="I18" authorId="0" shapeId="0" xr:uid="{A147230D-7286-43DF-83D7-2628ADC65035}">
      <text>
        <t>[Threaded comment]
Your version of Excel allows you to read this threaded comment; however, any edits to it will get removed if the file is opened in a newer version of Excel. Learn more: https://go.microsoft.com/fwlink/?linkid=870924
Comment:
    LB combines its credit cards with its other personal loans</t>
      </text>
    </comment>
  </commentList>
</comments>
</file>

<file path=xl/sharedStrings.xml><?xml version="1.0" encoding="utf-8"?>
<sst xmlns="http://schemas.openxmlformats.org/spreadsheetml/2006/main" count="443" uniqueCount="61">
  <si>
    <t>TD</t>
  </si>
  <si>
    <t>RBC</t>
  </si>
  <si>
    <t>BNS</t>
  </si>
  <si>
    <t>CIBC</t>
  </si>
  <si>
    <t>NA</t>
  </si>
  <si>
    <t>BMO</t>
  </si>
  <si>
    <t>LB</t>
  </si>
  <si>
    <t>Commercial Loans</t>
  </si>
  <si>
    <t>Personal Loans</t>
  </si>
  <si>
    <t>Mortgages</t>
  </si>
  <si>
    <t>Q1-F25</t>
  </si>
  <si>
    <t>Pandemic low</t>
  </si>
  <si>
    <t>Pandemic High</t>
  </si>
  <si>
    <t>Stage 2</t>
  </si>
  <si>
    <t>Stage 1</t>
  </si>
  <si>
    <t>Scenario 3 Incremental PCLs</t>
  </si>
  <si>
    <t>Scenario 1 Incremental PCLs</t>
  </si>
  <si>
    <t>Excess ACL ratios (Stage 2 minus Stage 1)</t>
  </si>
  <si>
    <t>Transfer to Stage 2</t>
  </si>
  <si>
    <t>Loan Balances (Q1-F25)</t>
  </si>
  <si>
    <t>Stage 1 balances</t>
  </si>
  <si>
    <t>Scenario 2 Incremental PCLs</t>
  </si>
  <si>
    <t>Incremental Stage 2 PCLs</t>
  </si>
  <si>
    <t>Incremental Stage 1 PCLs</t>
  </si>
  <si>
    <t>Stage 2 ACL ratio</t>
  </si>
  <si>
    <t>Stage 1 ACL ratio</t>
  </si>
  <si>
    <t>Loan balances</t>
  </si>
  <si>
    <t>Business &amp; Government</t>
  </si>
  <si>
    <t>Other Personal</t>
  </si>
  <si>
    <t>Credit Cards</t>
  </si>
  <si>
    <t>Excess ACL ratios (Stage 2 - Stage 1)</t>
  </si>
  <si>
    <t>Scenario 3: Combination of scenario 1 &amp; 2. Move loans from stage 1 to stage 2 and change ACL ratios to pandemic HIGHs</t>
  </si>
  <si>
    <t>Incremental PCLs</t>
  </si>
  <si>
    <t>Scenario 2: Keep Loans constant but change ACL ratios for Stage 1 and Stage to pandemic HIGHs</t>
  </si>
  <si>
    <t>Scenario 1: Stage 1 loans are reduced to the pandemic lows for each loan category for each bank (make sure the calculations are by each loan category and not consolidated for the bank). Keep ACL ratios constant</t>
  </si>
  <si>
    <t>Stage 2 ACL ratios</t>
  </si>
  <si>
    <t>Stage 1 ACL ratios</t>
  </si>
  <si>
    <t>Residential Mortgage</t>
  </si>
  <si>
    <t>Consolidated</t>
  </si>
  <si>
    <t>Scenario 3</t>
  </si>
  <si>
    <t>Veritas Investment Research</t>
  </si>
  <si>
    <t>Sector:</t>
  </si>
  <si>
    <t>Prepared by:</t>
  </si>
  <si>
    <t>Prepared for:</t>
  </si>
  <si>
    <t>Date:</t>
  </si>
  <si>
    <t>Canadian Banks</t>
  </si>
  <si>
    <t>Shalabh Garg and Roshan Paunikar</t>
  </si>
  <si>
    <t>Veritas Investment Research Clients</t>
  </si>
  <si>
    <t xml:space="preserve">2) All cells that you can edit are highlighted in YELLOW </t>
  </si>
  <si>
    <t>Inputs</t>
  </si>
  <si>
    <t>Scenario Input</t>
  </si>
  <si>
    <t>4) For current data for each bank, please refer to our report mentioned in the email</t>
  </si>
  <si>
    <t>5) Please reach out to us if you have any questions</t>
  </si>
  <si>
    <t>3) Click on any number in the 'Inputs' table and change its value using the dropdown</t>
  </si>
  <si>
    <t>Instruction Set for estimating performing PCLs build:</t>
  </si>
  <si>
    <t>1) The calculator allows you to estimate PCL builds based on three distinct cases. Scenario 1: % loan migration from Stage 1 to Stage 2 only. Scenario 2: An increase in Stage 1 and Stage 2 allowance rates only. Scenario 3: Both loan migration and allowance rate increases together.</t>
  </si>
  <si>
    <t>Stage 1 Loan Balances</t>
  </si>
  <si>
    <t>Stage 1 ACL Ratio</t>
  </si>
  <si>
    <t>Stage 2 ACL Ratio</t>
  </si>
  <si>
    <t>Q1-F25 (Big Six Banks)</t>
  </si>
  <si>
    <t>Incremental performing PCL ratios (in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</si>
</sst>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0.00%\);0.00%_);@_)"/>
    <numFmt numFmtId="165" formatCode="#,##0_);\(#,##0\);#,##0_);@_)"/>
    <numFmt numFmtId="166" formatCode="0.0%_);\(0.0%\);0.0%_);@_)"/>
    <numFmt numFmtId="167" formatCode="dd\ mmm\ yyyy"/>
  </numFmts>
  <fonts count="16" x14ac:knownFonts="1">
    <font>
      <sz val="11"/>
      <color theme="1"/>
      <name val="Aptos Narrow"/>
      <family val="2"/>
      <scheme val="minor"/>
    </font>
    <font>
      <sz val="8"/>
      <color theme="1"/>
      <name val="Arial"/>
      <family val="2"/>
    </font>
    <font>
      <b/>
      <sz val="8"/>
      <color theme="0"/>
      <name val="Arial"/>
      <family val="2"/>
    </font>
    <font>
      <b/>
      <sz val="8"/>
      <color rgb="FFFFFFFF"/>
      <name val="Arial"/>
      <family val="2"/>
    </font>
    <font>
      <sz val="8"/>
      <color rgb="FF000000"/>
      <name val="Arial"/>
      <family val="2"/>
    </font>
    <font>
      <b/>
      <sz val="8"/>
      <color theme="1"/>
      <name val="Arial"/>
      <family val="2"/>
    </font>
    <font>
      <b/>
      <sz val="10"/>
      <color theme="1"/>
      <name val="Arial"/>
      <family val="2"/>
    </font>
    <font>
      <sz val="10"/>
      <color theme="1"/>
      <name val="Arial"/>
      <family val="2"/>
    </font>
    <font>
      <sz val="10"/>
      <color rgb="FF000000"/>
      <name val="Arial"/>
      <family val="2"/>
    </font>
    <font>
      <b/>
      <sz val="10"/>
      <color theme="0"/>
      <name val="Arial"/>
      <family val="2"/>
    </font>
    <font>
      <sz val="10"/>
      <color theme="4"/>
      <name val="Arial"/>
      <family val="2"/>
    </font>
    <font>
      <b/>
      <sz val="10"/>
      <color theme="4"/>
      <name val="Arial"/>
      <family val="2"/>
    </font>
    <font>
      <b/>
      <sz val="14"/>
      <color theme="1"/>
      <name val="Arial"/>
      <family val="2"/>
    </font>
    <font>
      <sz val="11"/>
      <color theme="1"/>
      <name val="Avenir LT Std 45 Book"/>
      <family val="2"/>
    </font>
    <font>
      <b/>
      <sz val="11"/>
      <color theme="1"/>
      <name val="Avenir LT Std 45 Book"/>
      <family val="2"/>
    </font>
    <font>
      <sz val="11"/>
      <color theme="1"/>
      <name val="Aptos Narrow"/>
      <family val="2"/>
      <scheme val="minor"/>
    </font>
  </fonts>
  <fills count="9">
    <fill>
      <patternFill patternType="none"/>
    </fill>
    <fill>
      <patternFill patternType="gray125"/>
    </fill>
    <fill>
      <patternFill patternType="solid">
        <fgColor rgb="FF460013"/>
        <bgColor indexed="64"/>
      </patternFill>
    </fill>
    <fill>
      <patternFill patternType="solid">
        <fgColor theme="0" tint="-0.34998626667073579"/>
        <bgColor indexed="64"/>
      </patternFill>
    </fill>
    <fill>
      <patternFill patternType="solid">
        <fgColor rgb="FF460023"/>
        <bgColor indexed="64"/>
      </patternFill>
    </fill>
    <fill>
      <patternFill patternType="solid">
        <fgColor rgb="FFC8B37D"/>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5" fillId="0" borderId="0" applyFont="0" applyFill="0" applyBorder="0" applyAlignment="0" applyProtection="0"/>
  </cellStyleXfs>
  <cellXfs count="82">
    <xf numFmtId="0" fontId="0" fillId="0" borderId="0" xfId="0"/>
    <xf numFmtId="0" fontId="1" fillId="0" borderId="0" xfId="0" applyFont="1"/>
    <xf numFmtId="165" fontId="1" fillId="0" borderId="0" xfId="0" applyNumberFormat="1" applyFont="1" applyAlignment="1">
      <alignment horizontal="center" vertical="center"/>
    </xf>
    <xf numFmtId="165" fontId="1" fillId="0" borderId="0" xfId="0" applyNumberFormat="1" applyFont="1" applyAlignment="1">
      <alignment horizontal="center"/>
    </xf>
    <xf numFmtId="165" fontId="1" fillId="0" borderId="0" xfId="0" applyNumberFormat="1" applyFont="1"/>
    <xf numFmtId="166" fontId="1" fillId="0" borderId="0" xfId="0" applyNumberFormat="1" applyFont="1" applyAlignment="1">
      <alignment horizontal="center" vertical="center"/>
    </xf>
    <xf numFmtId="164" fontId="1" fillId="0" borderId="0" xfId="0" applyNumberFormat="1" applyFont="1" applyAlignment="1">
      <alignment horizontal="center"/>
    </xf>
    <xf numFmtId="0" fontId="2"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center"/>
    </xf>
    <xf numFmtId="166" fontId="1" fillId="0" borderId="0" xfId="0" applyNumberFormat="1" applyFont="1" applyAlignment="1">
      <alignment horizontal="center"/>
    </xf>
    <xf numFmtId="37" fontId="1" fillId="0" borderId="0" xfId="0" applyNumberFormat="1" applyFont="1" applyAlignment="1">
      <alignment horizontal="center"/>
    </xf>
    <xf numFmtId="166" fontId="4" fillId="0" borderId="0" xfId="0" applyNumberFormat="1" applyFont="1" applyAlignment="1">
      <alignment horizontal="center"/>
    </xf>
    <xf numFmtId="166" fontId="1" fillId="0" borderId="0" xfId="0" applyNumberFormat="1" applyFont="1"/>
    <xf numFmtId="37" fontId="1" fillId="0" borderId="0" xfId="0" applyNumberFormat="1" applyFont="1"/>
    <xf numFmtId="0" fontId="1" fillId="0" borderId="0" xfId="0" applyFont="1" applyAlignment="1">
      <alignment horizontal="center"/>
    </xf>
    <xf numFmtId="0" fontId="1" fillId="3" borderId="0" xfId="0" applyFont="1" applyFill="1"/>
    <xf numFmtId="0" fontId="5" fillId="3" borderId="0" xfId="0" applyFont="1" applyFill="1"/>
    <xf numFmtId="3" fontId="1" fillId="0" borderId="0" xfId="0" applyNumberFormat="1"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wrapText="1"/>
    </xf>
    <xf numFmtId="164" fontId="1" fillId="0" borderId="0" xfId="0" applyNumberFormat="1" applyFont="1" applyAlignment="1">
      <alignment horizontal="center" vertical="center"/>
    </xf>
    <xf numFmtId="0" fontId="7" fillId="0" borderId="0" xfId="0" applyFont="1"/>
    <xf numFmtId="0" fontId="6" fillId="0" borderId="0" xfId="0" applyFont="1"/>
    <xf numFmtId="0" fontId="7" fillId="0" borderId="0" xfId="0" applyFont="1" applyAlignment="1">
      <alignment horizontal="center" vertical="center"/>
    </xf>
    <xf numFmtId="165" fontId="7" fillId="0" borderId="0" xfId="0" applyNumberFormat="1" applyFont="1" applyAlignment="1">
      <alignment horizontal="center"/>
    </xf>
    <xf numFmtId="0" fontId="9" fillId="4" borderId="1" xfId="0" applyFont="1" applyFill="1" applyBorder="1" applyAlignment="1">
      <alignment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165" fontId="8" fillId="0" borderId="0" xfId="0" applyNumberFormat="1" applyFont="1" applyAlignment="1">
      <alignment horizontal="center" vertical="center"/>
    </xf>
    <xf numFmtId="165" fontId="8" fillId="0" borderId="5" xfId="0" applyNumberFormat="1" applyFont="1" applyBorder="1" applyAlignment="1">
      <alignment horizontal="center" vertical="center"/>
    </xf>
    <xf numFmtId="165" fontId="6" fillId="5" borderId="7" xfId="0" applyNumberFormat="1" applyFont="1" applyFill="1" applyBorder="1" applyAlignment="1">
      <alignment horizontal="center" vertical="center"/>
    </xf>
    <xf numFmtId="165" fontId="6" fillId="5" borderId="8" xfId="0" applyNumberFormat="1" applyFont="1" applyFill="1" applyBorder="1" applyAlignment="1">
      <alignment horizontal="center" vertical="center"/>
    </xf>
    <xf numFmtId="0" fontId="6" fillId="5" borderId="4" xfId="0" applyFont="1" applyFill="1" applyBorder="1" applyAlignment="1">
      <alignment horizontal="left" vertical="center"/>
    </xf>
    <xf numFmtId="0" fontId="6" fillId="5" borderId="6" xfId="0" applyFont="1" applyFill="1" applyBorder="1" applyAlignment="1">
      <alignment horizontal="left" vertical="center"/>
    </xf>
    <xf numFmtId="0" fontId="9" fillId="4" borderId="1" xfId="0" applyFont="1" applyFill="1" applyBorder="1" applyAlignment="1">
      <alignment horizontal="left" vertical="center" wrapText="1"/>
    </xf>
    <xf numFmtId="0" fontId="7" fillId="0" borderId="10" xfId="0" applyFont="1" applyBorder="1"/>
    <xf numFmtId="0" fontId="7" fillId="0" borderId="11" xfId="0" applyFont="1" applyBorder="1"/>
    <xf numFmtId="0" fontId="7" fillId="0" borderId="12" xfId="0" applyFont="1" applyBorder="1"/>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12" fillId="0" borderId="9" xfId="0" applyFont="1" applyBorder="1"/>
    <xf numFmtId="0" fontId="7" fillId="7" borderId="5" xfId="0" applyFont="1" applyFill="1" applyBorder="1" applyAlignment="1">
      <alignment horizontal="center" vertical="center"/>
    </xf>
    <xf numFmtId="0" fontId="13" fillId="8" borderId="0" xfId="0" applyFont="1" applyFill="1"/>
    <xf numFmtId="0" fontId="13" fillId="0" borderId="0" xfId="0" applyFont="1"/>
    <xf numFmtId="0" fontId="14" fillId="0" borderId="0" xfId="0" applyFont="1"/>
    <xf numFmtId="167" fontId="13" fillId="0" borderId="0" xfId="0" applyNumberFormat="1" applyFont="1" applyAlignment="1">
      <alignment horizontal="left"/>
    </xf>
    <xf numFmtId="0" fontId="6" fillId="0" borderId="9" xfId="0" applyFont="1" applyBorder="1"/>
    <xf numFmtId="0" fontId="9" fillId="4" borderId="1" xfId="0" applyFont="1" applyFill="1" applyBorder="1" applyAlignment="1">
      <alignment horizontal="left" vertical="center"/>
    </xf>
    <xf numFmtId="0" fontId="6" fillId="5" borderId="4" xfId="0" applyFont="1" applyFill="1" applyBorder="1" applyAlignment="1">
      <alignment vertical="center"/>
    </xf>
    <xf numFmtId="10" fontId="7" fillId="0" borderId="0" xfId="1" applyNumberFormat="1" applyFont="1" applyBorder="1" applyAlignment="1" applyProtection="1">
      <alignment horizontal="center"/>
    </xf>
    <xf numFmtId="10" fontId="7" fillId="0" borderId="5" xfId="1" applyNumberFormat="1" applyFont="1" applyBorder="1" applyAlignment="1" applyProtection="1">
      <alignment horizontal="center"/>
    </xf>
    <xf numFmtId="0" fontId="6" fillId="5" borderId="6" xfId="0" applyFont="1" applyFill="1" applyBorder="1" applyAlignment="1">
      <alignment vertical="center"/>
    </xf>
    <xf numFmtId="10" fontId="7" fillId="0" borderId="7" xfId="1" applyNumberFormat="1" applyFont="1" applyBorder="1" applyAlignment="1" applyProtection="1">
      <alignment horizontal="center"/>
    </xf>
    <xf numFmtId="10" fontId="7" fillId="0" borderId="8" xfId="1" applyNumberFormat="1" applyFont="1" applyBorder="1" applyAlignment="1" applyProtection="1">
      <alignment horizontal="center"/>
    </xf>
    <xf numFmtId="0" fontId="9" fillId="4" borderId="1" xfId="0" applyFont="1" applyFill="1" applyBorder="1" applyAlignment="1" applyProtection="1">
      <alignment vertical="center"/>
      <protection locked="0"/>
    </xf>
    <xf numFmtId="0" fontId="9" fillId="4" borderId="2" xfId="0" applyFont="1" applyFill="1" applyBorder="1" applyAlignment="1" applyProtection="1">
      <alignment vertical="center"/>
      <protection locked="0"/>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6" fillId="5" borderId="4" xfId="0" applyFont="1" applyFill="1" applyBorder="1" applyAlignment="1" applyProtection="1">
      <alignment vertical="center"/>
      <protection locked="0"/>
    </xf>
    <xf numFmtId="10" fontId="10" fillId="6" borderId="0" xfId="0" applyNumberFormat="1" applyFont="1" applyFill="1" applyAlignment="1" applyProtection="1">
      <alignment horizontal="center" vertical="center"/>
      <protection locked="0"/>
    </xf>
    <xf numFmtId="10" fontId="10" fillId="6" borderId="5" xfId="0" applyNumberFormat="1" applyFont="1" applyFill="1" applyBorder="1" applyAlignment="1" applyProtection="1">
      <alignment horizontal="center" vertical="center"/>
      <protection locked="0"/>
    </xf>
    <xf numFmtId="0" fontId="6" fillId="5" borderId="6" xfId="0" applyFont="1" applyFill="1" applyBorder="1" applyAlignment="1" applyProtection="1">
      <alignment vertical="center"/>
      <protection locked="0"/>
    </xf>
    <xf numFmtId="10" fontId="10" fillId="6" borderId="7" xfId="0" applyNumberFormat="1" applyFont="1" applyFill="1" applyBorder="1" applyAlignment="1" applyProtection="1">
      <alignment horizontal="center" vertical="center"/>
      <protection locked="0"/>
    </xf>
    <xf numFmtId="10" fontId="10" fillId="6" borderId="8" xfId="0" applyNumberFormat="1" applyFont="1" applyFill="1" applyBorder="1" applyAlignment="1" applyProtection="1">
      <alignment horizontal="center" vertical="center"/>
      <protection locked="0"/>
    </xf>
    <xf numFmtId="0" fontId="11" fillId="6" borderId="0" xfId="0" applyFont="1" applyFill="1" applyAlignment="1" applyProtection="1">
      <alignment horizontal="center" vertical="center"/>
      <protection locked="0"/>
    </xf>
    <xf numFmtId="0" fontId="14" fillId="0" borderId="0" xfId="0" applyFont="1" applyAlignment="1">
      <alignment horizontal="center"/>
    </xf>
    <xf numFmtId="0" fontId="7" fillId="0" borderId="12" xfId="0" applyFont="1" applyBorder="1" applyAlignment="1">
      <alignment horizontal="left" wrapText="1"/>
    </xf>
    <xf numFmtId="0" fontId="7" fillId="0" borderId="0" xfId="0" applyFont="1" applyAlignment="1">
      <alignment horizontal="left" wrapText="1"/>
    </xf>
    <xf numFmtId="0" fontId="7" fillId="0" borderId="13" xfId="0" applyFont="1" applyBorder="1" applyAlignment="1">
      <alignment horizontal="left" wrapText="1"/>
    </xf>
    <xf numFmtId="0" fontId="7" fillId="0" borderId="12" xfId="0" applyFont="1" applyBorder="1" applyAlignment="1">
      <alignment horizontal="left"/>
    </xf>
    <xf numFmtId="0" fontId="7" fillId="0" borderId="0" xfId="0" applyFont="1" applyAlignment="1">
      <alignment horizontal="left"/>
    </xf>
    <xf numFmtId="0" fontId="7" fillId="0" borderId="13" xfId="0" applyFont="1" applyBorder="1" applyAlignment="1">
      <alignment horizontal="left"/>
    </xf>
    <xf numFmtId="0" fontId="7" fillId="0" borderId="14" xfId="0" applyFont="1" applyBorder="1" applyAlignment="1">
      <alignment horizontal="left"/>
    </xf>
    <xf numFmtId="0" fontId="7" fillId="0" borderId="15" xfId="0" applyFont="1" applyBorder="1" applyAlignment="1">
      <alignment horizontal="left"/>
    </xf>
    <xf numFmtId="0" fontId="7" fillId="0" borderId="16" xfId="0" applyFont="1" applyBorder="1" applyAlignment="1">
      <alignment horizontal="left"/>
    </xf>
    <xf numFmtId="0" fontId="2" fillId="2" borderId="0" xfId="0" applyFont="1" applyFill="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center" wrapText="1"/>
    </xf>
  </cellXfs>
  <cellStyles count="2">
    <cellStyle name="Normal" xfId="0" builtinId="0"/>
    <cellStyle name="Percent" xfId="1" builtinId="5"/>
  </cellStyles>
  <dxfs count="4">
    <dxf>
      <font>
        <color theme="2" tint="-0.24994659260841701"/>
      </font>
      <fill>
        <patternFill>
          <bgColor theme="2" tint="-0.24994659260841701"/>
        </patternFill>
      </fill>
    </dxf>
    <dxf>
      <font>
        <color theme="2" tint="-0.24994659260841701"/>
      </font>
      <fill>
        <patternFill>
          <bgColor theme="2" tint="-0.24994659260841701"/>
        </patternFill>
      </fill>
    </dxf>
    <dxf>
      <font>
        <color theme="2" tint="-0.24994659260841701"/>
      </font>
      <fill>
        <patternFill>
          <bgColor theme="2" tint="-0.24994659260841701"/>
        </patternFill>
      </fill>
    </dxf>
    <dxf>
      <font>
        <color theme="2" tint="-0.24994659260841701"/>
      </font>
      <fill>
        <patternFill>
          <bgColor theme="2" tint="-9.9948118533890809E-2"/>
        </patternFill>
      </fill>
    </dxf>
  </dxfs>
  <tableStyles count="0" defaultTableStyle="TableStyleMedium2" defaultPivotStyle="PivotStyleLight16"/>
  <colors>
    <mruColors>
      <color rgb="FFC8B37D"/>
      <color rgb="FF460023"/>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Calculator!$B$21</c:f>
              <c:strCache>
                <c:ptCount val="1"/>
                <c:pt idx="0">
                  <c:v>Consolidated</c:v>
                </c:pt>
              </c:strCache>
            </c:strRef>
          </c:tx>
          <c:spPr>
            <a:solidFill>
              <a:srgbClr val="C8B3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3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Calculator!$C$16:$I$16</c:f>
              <c:strCache>
                <c:ptCount val="7"/>
                <c:pt idx="0">
                  <c:v>BMO</c:v>
                </c:pt>
                <c:pt idx="1">
                  <c:v>BNS</c:v>
                </c:pt>
                <c:pt idx="2">
                  <c:v>CIBC</c:v>
                </c:pt>
                <c:pt idx="3">
                  <c:v>NA</c:v>
                </c:pt>
                <c:pt idx="4">
                  <c:v>RBC</c:v>
                </c:pt>
                <c:pt idx="5">
                  <c:v>TD</c:v>
                </c:pt>
                <c:pt idx="6">
                  <c:v>LB</c:v>
                </c:pt>
              </c:strCache>
            </c:strRef>
          </c:cat>
          <c:val>
            <c:numRef>
              <c:f>Calculator!$C$21:$I$21</c:f>
              <c:numCache>
                <c:formatCode>#,##0_);\(#,##0\);#,##0_);@_)</c:formatCode>
                <c:ptCount val="7"/>
                <c:pt idx="0">
                  <c:v>3.1822735370364907</c:v>
                </c:pt>
                <c:pt idx="1">
                  <c:v>22.055377949759105</c:v>
                </c:pt>
                <c:pt idx="2">
                  <c:v>31.963287463140208</c:v>
                </c:pt>
                <c:pt idx="3">
                  <c:v>6.81729529938639</c:v>
                </c:pt>
                <c:pt idx="4">
                  <c:v>17.656904068235818</c:v>
                </c:pt>
                <c:pt idx="5">
                  <c:v>16.966230218344581</c:v>
                </c:pt>
                <c:pt idx="6">
                  <c:v>11.303097791467463</c:v>
                </c:pt>
              </c:numCache>
            </c:numRef>
          </c:val>
          <c:extLst>
            <c:ext xmlns:c16="http://schemas.microsoft.com/office/drawing/2014/chart" uri="{C3380CC4-5D6E-409C-BE32-E72D297353CC}">
              <c16:uniqueId val="{00000000-34DB-4F6E-A305-719254C66C8F}"/>
            </c:ext>
          </c:extLst>
        </c:ser>
        <c:dLbls>
          <c:showLegendKey val="0"/>
          <c:showVal val="0"/>
          <c:showCatName val="0"/>
          <c:showSerName val="0"/>
          <c:showPercent val="0"/>
          <c:showBubbleSize val="0"/>
        </c:dLbls>
        <c:gapWidth val="75"/>
        <c:axId val="541533887"/>
        <c:axId val="541526687"/>
      </c:barChart>
      <c:catAx>
        <c:axId val="541533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1526687"/>
        <c:crosses val="autoZero"/>
        <c:auto val="1"/>
        <c:lblAlgn val="ctr"/>
        <c:lblOffset val="100"/>
        <c:noMultiLvlLbl val="0"/>
      </c:catAx>
      <c:valAx>
        <c:axId val="5415266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CA"/>
                  <a:t>Consolidated PCL ratio in BPS</a:t>
                </a:r>
              </a:p>
            </c:rich>
          </c:tx>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_);\(#,##0\);#,##0_);@_)" sourceLinked="1"/>
        <c:majorTickMark val="none"/>
        <c:minorTickMark val="none"/>
        <c:tickLblPos val="nextTo"/>
        <c:spPr>
          <a:noFill/>
          <a:ln>
            <a:noFill/>
          </a:ln>
          <a:effectLst/>
        </c:spPr>
        <c:txPr>
          <a:bodyPr rot="-60000000" spcFirstLastPara="1" vertOverflow="ellipsis" vert="horz" wrap="square" anchor="ctr" anchorCtr="1"/>
          <a:lstStyle/>
          <a:p>
            <a:pPr>
              <a:defRPr sz="13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15338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5953</xdr:colOff>
      <xdr:row>0</xdr:row>
      <xdr:rowOff>166689</xdr:rowOff>
    </xdr:from>
    <xdr:to>
      <xdr:col>3</xdr:col>
      <xdr:colOff>232172</xdr:colOff>
      <xdr:row>5</xdr:row>
      <xdr:rowOff>4882</xdr:rowOff>
    </xdr:to>
    <xdr:pic>
      <xdr:nvPicPr>
        <xdr:cNvPr id="3" name="Picture 2">
          <a:extLst>
            <a:ext uri="{FF2B5EF4-FFF2-40B4-BE49-F238E27FC236}">
              <a16:creationId xmlns:a16="http://schemas.microsoft.com/office/drawing/2014/main" id="{210FAB86-6EAF-33BB-E7EF-286749915F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391" y="166689"/>
          <a:ext cx="2119312" cy="73116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275167</xdr:colOff>
      <xdr:row>24</xdr:row>
      <xdr:rowOff>9526</xdr:rowOff>
    </xdr:from>
    <xdr:to>
      <xdr:col>6</xdr:col>
      <xdr:colOff>984250</xdr:colOff>
      <xdr:row>44</xdr:row>
      <xdr:rowOff>148168</xdr:rowOff>
    </xdr:to>
    <xdr:graphicFrame macro="">
      <xdr:nvGraphicFramePr>
        <xdr:cNvPr id="9" name="Chart 8">
          <a:extLst>
            <a:ext uri="{FF2B5EF4-FFF2-40B4-BE49-F238E27FC236}">
              <a16:creationId xmlns:a16="http://schemas.microsoft.com/office/drawing/2014/main" id="{1E9810E2-29C1-DC4B-EC4E-1638C05046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halabh Garg" id="{97D57166-7325-406C-8467-9B25BD3FD061}" userId="S::sgarg@veritascorp.com::339baa82-8601-44c3-a21a-4610406da3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18" dT="2025-05-01T14:07:15.13" personId="{97D57166-7325-406C-8467-9B25BD3FD061}" id="{A147230D-7286-43DF-83D7-2628ADC65035}">
    <text>LB combines its credit cards with its other personal loans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AC545-B5FC-4C57-AE42-D70D2AEC52A6}">
  <dimension ref="C1:D12"/>
  <sheetViews>
    <sheetView showGridLines="0" zoomScale="160" zoomScaleNormal="160" workbookViewId="0">
      <selection activeCell="D13" sqref="D13"/>
    </sheetView>
  </sheetViews>
  <sheetFormatPr defaultColWidth="9.140625" defaultRowHeight="15" x14ac:dyDescent="0.25"/>
  <cols>
    <col min="1" max="2" width="9.140625" style="47"/>
    <col min="3" max="3" width="28.42578125" style="47" customWidth="1"/>
    <col min="4" max="4" width="26.28515625" style="47" bestFit="1" customWidth="1"/>
    <col min="5" max="5" width="12.7109375" style="47" bestFit="1" customWidth="1"/>
    <col min="6" max="16384" width="9.140625" style="47"/>
  </cols>
  <sheetData>
    <row r="1" spans="3:4" x14ac:dyDescent="0.25">
      <c r="C1" s="46"/>
      <c r="D1" s="46"/>
    </row>
    <row r="2" spans="3:4" x14ac:dyDescent="0.25">
      <c r="C2" s="46"/>
      <c r="D2" s="46"/>
    </row>
    <row r="3" spans="3:4" x14ac:dyDescent="0.25">
      <c r="C3" s="46"/>
      <c r="D3" s="46"/>
    </row>
    <row r="4" spans="3:4" x14ac:dyDescent="0.25">
      <c r="C4" s="46"/>
      <c r="D4" s="46"/>
    </row>
    <row r="5" spans="3:4" x14ac:dyDescent="0.25">
      <c r="C5" s="46"/>
      <c r="D5" s="46"/>
    </row>
    <row r="7" spans="3:4" x14ac:dyDescent="0.25">
      <c r="C7" s="69" t="s">
        <v>40</v>
      </c>
      <c r="D7" s="69"/>
    </row>
    <row r="9" spans="3:4" x14ac:dyDescent="0.25">
      <c r="C9" s="48" t="s">
        <v>41</v>
      </c>
      <c r="D9" s="47" t="s">
        <v>45</v>
      </c>
    </row>
    <row r="10" spans="3:4" x14ac:dyDescent="0.25">
      <c r="C10" s="48" t="s">
        <v>42</v>
      </c>
      <c r="D10" s="47" t="s">
        <v>46</v>
      </c>
    </row>
    <row r="11" spans="3:4" x14ac:dyDescent="0.25">
      <c r="C11" s="48" t="s">
        <v>43</v>
      </c>
      <c r="D11" s="47" t="s">
        <v>47</v>
      </c>
    </row>
    <row r="12" spans="3:4" x14ac:dyDescent="0.25">
      <c r="C12" s="48" t="s">
        <v>44</v>
      </c>
      <c r="D12" s="49">
        <v>45783</v>
      </c>
    </row>
  </sheetData>
  <mergeCells count="1">
    <mergeCell ref="C7:D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41B2-DD76-4DF4-97E8-D3554E5F458A}">
  <sheetPr codeName="Sheet2"/>
  <dimension ref="B2:J47"/>
  <sheetViews>
    <sheetView showGridLines="0" tabSelected="1" zoomScale="70" zoomScaleNormal="70" workbookViewId="0">
      <pane ySplit="8" topLeftCell="A9" activePane="bottomLeft" state="frozen"/>
      <selection pane="bottomLeft" activeCell="C2" sqref="C2"/>
    </sheetView>
  </sheetViews>
  <sheetFormatPr defaultColWidth="8.7109375" defaultRowHeight="15" customHeight="1" x14ac:dyDescent="0.2"/>
  <cols>
    <col min="1" max="1" width="8.7109375" style="23"/>
    <col min="2" max="2" width="27.85546875" style="23" customWidth="1"/>
    <col min="3" max="8" width="23.140625" style="23" customWidth="1"/>
    <col min="9" max="9" width="30.140625" style="23" customWidth="1"/>
    <col min="10" max="10" width="17" style="23" customWidth="1"/>
    <col min="11" max="16384" width="8.7109375" style="23"/>
  </cols>
  <sheetData>
    <row r="2" spans="2:10" ht="15" customHeight="1" thickBot="1" x14ac:dyDescent="0.25">
      <c r="B2" s="27" t="s">
        <v>50</v>
      </c>
      <c r="C2" s="68" t="s">
        <v>39</v>
      </c>
    </row>
    <row r="3" spans="2:10" ht="15" customHeight="1" x14ac:dyDescent="0.2">
      <c r="G3" s="50" t="s">
        <v>54</v>
      </c>
      <c r="H3" s="37"/>
      <c r="I3" s="38"/>
    </row>
    <row r="4" spans="2:10" ht="37.5" customHeight="1" x14ac:dyDescent="0.2">
      <c r="B4" s="58" t="s">
        <v>49</v>
      </c>
      <c r="C4" s="59" t="str">
        <f>IF(C2="Scenario 1","Stage 1 Loan Balances", IF(C2="Scenario 3","Stage 1 Loan Balances",""))</f>
        <v>Stage 1 Loan Balances</v>
      </c>
      <c r="D4" s="60" t="str">
        <f>IF(C2="Scenario 2","Stage 1 ACL Ratio",IF(C2="Scenario 3","Stage 1 ACL Ratio",""))</f>
        <v>Stage 1 ACL Ratio</v>
      </c>
      <c r="E4" s="61" t="str">
        <f>IF(C2="Scenario 2","Stage 2 ACL Ratio",IF(C2="Scenario 3","Stage 2 ACL Ratio",""))</f>
        <v>Stage 2 ACL Ratio</v>
      </c>
      <c r="G4" s="70" t="s">
        <v>55</v>
      </c>
      <c r="H4" s="71"/>
      <c r="I4" s="72"/>
    </row>
    <row r="5" spans="2:10" ht="15" customHeight="1" x14ac:dyDescent="0.2">
      <c r="B5" s="62" t="s">
        <v>37</v>
      </c>
      <c r="C5" s="63">
        <v>0.9</v>
      </c>
      <c r="D5" s="63">
        <v>2.0000000000000001E-4</v>
      </c>
      <c r="E5" s="64">
        <v>5.0000000000000001E-3</v>
      </c>
      <c r="G5" s="73" t="s">
        <v>48</v>
      </c>
      <c r="H5" s="74"/>
      <c r="I5" s="75"/>
    </row>
    <row r="6" spans="2:10" ht="15" customHeight="1" x14ac:dyDescent="0.2">
      <c r="B6" s="62" t="s">
        <v>29</v>
      </c>
      <c r="C6" s="63">
        <v>0.85</v>
      </c>
      <c r="D6" s="63">
        <v>0.01</v>
      </c>
      <c r="E6" s="64">
        <v>0.1</v>
      </c>
      <c r="G6" s="73" t="s">
        <v>53</v>
      </c>
      <c r="H6" s="74"/>
      <c r="I6" s="75"/>
    </row>
    <row r="7" spans="2:10" ht="15" customHeight="1" x14ac:dyDescent="0.2">
      <c r="B7" s="62" t="s">
        <v>28</v>
      </c>
      <c r="C7" s="63">
        <v>0.85</v>
      </c>
      <c r="D7" s="63">
        <v>2E-3</v>
      </c>
      <c r="E7" s="64">
        <v>0.03</v>
      </c>
      <c r="G7" s="73" t="s">
        <v>51</v>
      </c>
      <c r="H7" s="74"/>
      <c r="I7" s="75"/>
    </row>
    <row r="8" spans="2:10" ht="15" customHeight="1" thickBot="1" x14ac:dyDescent="0.25">
      <c r="B8" s="65" t="s">
        <v>27</v>
      </c>
      <c r="C8" s="66">
        <v>0.85</v>
      </c>
      <c r="D8" s="66">
        <v>2E-3</v>
      </c>
      <c r="E8" s="67">
        <v>0.02</v>
      </c>
      <c r="G8" s="76" t="s">
        <v>52</v>
      </c>
      <c r="H8" s="77"/>
      <c r="I8" s="78"/>
    </row>
    <row r="10" spans="2:10" ht="15" customHeight="1" x14ac:dyDescent="0.2">
      <c r="B10" s="51" t="s">
        <v>59</v>
      </c>
      <c r="C10" s="28" t="s">
        <v>56</v>
      </c>
      <c r="D10" s="28" t="s">
        <v>57</v>
      </c>
      <c r="E10" s="29" t="s">
        <v>58</v>
      </c>
    </row>
    <row r="11" spans="2:10" ht="15" customHeight="1" x14ac:dyDescent="0.2">
      <c r="B11" s="52" t="s">
        <v>37</v>
      </c>
      <c r="C11" s="53">
        <v>0.93633377892504843</v>
      </c>
      <c r="D11" s="53">
        <v>4.3568533672692006E-4</v>
      </c>
      <c r="E11" s="54">
        <v>1.1240120987413406E-2</v>
      </c>
    </row>
    <row r="12" spans="2:10" ht="15" customHeight="1" x14ac:dyDescent="0.2">
      <c r="B12" s="52" t="s">
        <v>29</v>
      </c>
      <c r="C12" s="53">
        <v>0.83522615535889877</v>
      </c>
      <c r="D12" s="53">
        <v>1.6432684855441426E-2</v>
      </c>
      <c r="E12" s="54">
        <v>0.21430402460907461</v>
      </c>
    </row>
    <row r="13" spans="2:10" ht="15" customHeight="1" x14ac:dyDescent="0.2">
      <c r="B13" s="52" t="s">
        <v>28</v>
      </c>
      <c r="C13" s="53">
        <v>0.88253667934284674</v>
      </c>
      <c r="D13" s="53">
        <v>3.5677272670711396E-3</v>
      </c>
      <c r="E13" s="54">
        <v>6.6023570740551873E-2</v>
      </c>
    </row>
    <row r="14" spans="2:10" ht="15" customHeight="1" x14ac:dyDescent="0.2">
      <c r="B14" s="55" t="s">
        <v>27</v>
      </c>
      <c r="C14" s="56">
        <v>0.89985993161199407</v>
      </c>
      <c r="D14" s="56">
        <v>2.4111135305943656E-3</v>
      </c>
      <c r="E14" s="57">
        <v>4.1371366094613324E-2</v>
      </c>
    </row>
    <row r="16" spans="2:10" ht="32.1" customHeight="1" x14ac:dyDescent="0.2">
      <c r="B16" s="36" t="s">
        <v>60</v>
      </c>
      <c r="C16" s="28" t="s">
        <v>5</v>
      </c>
      <c r="D16" s="28" t="s">
        <v>2</v>
      </c>
      <c r="E16" s="28" t="s">
        <v>3</v>
      </c>
      <c r="F16" s="28" t="s">
        <v>4</v>
      </c>
      <c r="G16" s="28" t="s">
        <v>1</v>
      </c>
      <c r="H16" s="28" t="s">
        <v>0</v>
      </c>
      <c r="I16" s="29" t="s">
        <v>6</v>
      </c>
      <c r="J16" s="25"/>
    </row>
    <row r="17" spans="2:9" ht="15" customHeight="1" x14ac:dyDescent="0.2">
      <c r="B17" s="34" t="s">
        <v>37</v>
      </c>
      <c r="C17" s="30">
        <f>+IF(C$2="Scenario 1",IF((('Back end calculations'!$D6-$C5)*'Back end calculations'!$E6)&lt;0,0,('Back end calculations'!$D6-$C5)*'Back end calculations'!$E6*'Back end calculations'!$I6),IF($C$2="Scenario 2",(IF(($D5-'Back end calculations'!$F56)&lt;0,0,($D5-'Back end calculations'!$F56)*'Back end calculations'!$C56)+IF(($E5-'Back end calculations'!$H56)&lt;0,0,($E5-'Back end calculations'!$H56)*'Back end calculations'!$D56)),IF(C$2="Scenario 3",(IF((('Back end calculations'!$D6-$C5)*'Back end calculations'!$E6)&lt;0,0,('Back end calculations'!$D6-$C5)*'Back end calculations'!$E6*'Back end calculations'!$I6)+IF(($D5-'Back end calculations'!$F56)&lt;0,0,($D5-'Back end calculations'!$F56)*'Back end calculations'!$C56)+IF(($E5-'Back end calculations'!$H56)&lt;0,0,($E5-'Back end calculations'!$H56)*'Back end calculations'!$D56)),0)))/'Back end calculations'!E6*10000</f>
        <v>0</v>
      </c>
      <c r="D17" s="30">
        <f>+IF(C$2="Scenario 1",IF((('Back end calculations'!$D13-$C5)*'Back end calculations'!$E13)&lt;0,0,('Back end calculations'!$D13-$C5)*'Back end calculations'!$E13*'Back end calculations'!$I13),IF($C$2="Scenario 2",(IF(($D5-'Back end calculations'!$F63)&lt;0,0,($D5-'Back end calculations'!$F63)*'Back end calculations'!$C63)+IF(($E5-'Back end calculations'!$H63)&lt;0,0,($E5-'Back end calculations'!$H63)*'Back end calculations'!$D63)),IF(C$2="Scenario 3",(IF((('Back end calculations'!$D13-$C5)*'Back end calculations'!$E13)&lt;0,0,('Back end calculations'!$D13-$C5)*'Back end calculations'!$E13*'Back end calculations'!$I13)+IF(($D5-'Back end calculations'!$F63)&lt;0,0,($D5-'Back end calculations'!$F63)*'Back end calculations'!$C63)+IF(($E5-'Back end calculations'!$H63)&lt;0,0,($E5-'Back end calculations'!$H63)*'Back end calculations'!$D63)),0)))/'Back end calculations'!E13*10000</f>
        <v>11.247348668035952</v>
      </c>
      <c r="E17" s="30">
        <f>+IF(C$2="Scenario 1",IF((('Back end calculations'!$D20-$C5)*'Back end calculations'!$E20)&lt;0,0,('Back end calculations'!$D20-$C5)*'Back end calculations'!$E20*'Back end calculations'!$I20),IF($C$2="Scenario 2",(IF(($D5-'Back end calculations'!$F70)&lt;0,0,($D5-'Back end calculations'!$F70)*'Back end calculations'!$C70)+IF(($E5-'Back end calculations'!$H70)&lt;0,0,($E5-'Back end calculations'!$H70)*'Back end calculations'!$D70)),IF(C$2="Scenario 3",(IF((('Back end calculations'!$D20-$C5)*'Back end calculations'!$E20)&lt;0,0,('Back end calculations'!$D20-$C5)*'Back end calculations'!$E20*'Back end calculations'!$I20)+IF(($D5-'Back end calculations'!$F70)&lt;0,0,($D5-'Back end calculations'!$F70)*'Back end calculations'!$C70)+IF(($E5-'Back end calculations'!$H70)&lt;0,0,($E5-'Back end calculations'!$H70)*'Back end calculations'!$D70)),0)))/'Back end calculations'!E20*10000</f>
        <v>3.0611906510784124</v>
      </c>
      <c r="F17" s="30">
        <f>+IF(C$2="Scenario 1",IF((('Back end calculations'!$D27-$C5)*'Back end calculations'!$E27)&lt;0,0,('Back end calculations'!$D27-$C5)*'Back end calculations'!$E27*'Back end calculations'!$I27),IF($C$2="Scenario 2",(IF(($D5-'Back end calculations'!$F77)&lt;0,0,($D5-'Back end calculations'!$F77)*'Back end calculations'!$C77)+IF(($E5-'Back end calculations'!$H77)&lt;0,0,($E5-'Back end calculations'!$H77)*'Back end calculations'!$D77)),IF(C$2="Scenario 3",(IF((('Back end calculations'!$D27-$C5)*'Back end calculations'!$E27)&lt;0,0,('Back end calculations'!$D27-$C5)*'Back end calculations'!$E27*'Back end calculations'!$I27)+IF(($D5-'Back end calculations'!$F77)&lt;0,0,($D5-'Back end calculations'!$F77)*'Back end calculations'!$C77)+IF(($E5-'Back end calculations'!$H77)&lt;0,0,($E5-'Back end calculations'!$H77)*'Back end calculations'!$D77)),0)))/'Back end calculations'!E27*10000</f>
        <v>3.3802306482442188</v>
      </c>
      <c r="G17" s="30">
        <f>+IF(C$2="Scenario 1",IF((('Back end calculations'!$D34-$C5)*'Back end calculations'!$E34)&lt;0,0,('Back end calculations'!$D34-$C5)*'Back end calculations'!$E34*'Back end calculations'!$I34),IF($C$2="Scenario 2",(IF(($D5-'Back end calculations'!$F84)&lt;0,0,($D5-'Back end calculations'!$F84)*'Back end calculations'!$C84)+IF(($E5-'Back end calculations'!$H84)&lt;0,0,($E5-'Back end calculations'!$H84)*'Back end calculations'!$D84)),IF(C$2="Scenario 3",(IF((('Back end calculations'!$D34-$C5)*'Back end calculations'!$E34)&lt;0,0,('Back end calculations'!$D34-$C5)*'Back end calculations'!$E34*'Back end calculations'!$I34)+IF(($D5-'Back end calculations'!$F84)&lt;0,0,($D5-'Back end calculations'!$F84)*'Back end calculations'!$C84)+IF(($E5-'Back end calculations'!$H84)&lt;0,0,($E5-'Back end calculations'!$H84)*'Back end calculations'!$D84)),0)))/'Back end calculations'!E34*10000</f>
        <v>7.3132543063452813</v>
      </c>
      <c r="H17" s="30">
        <f>+IF(C$2="Scenario 1",IF((('Back end calculations'!$D41-$C5)*'Back end calculations'!$E41)&lt;0,0,('Back end calculations'!$D41-$C5)*'Back end calculations'!$E41*'Back end calculations'!$I41),IF($C$2="Scenario 2",(IF(($D5-'Back end calculations'!$F91)&lt;0,0,($D5-'Back end calculations'!$F91)*'Back end calculations'!$C91)+IF(($E5-'Back end calculations'!$H91)&lt;0,0,($E5-'Back end calculations'!$H91)*'Back end calculations'!$D91)),IF(C$2="Scenario 3",(IF((('Back end calculations'!$D41-$C5)*'Back end calculations'!$E41)&lt;0,0,('Back end calculations'!$D41-$C5)*'Back end calculations'!$E41*'Back end calculations'!$I41)+IF(($D5-'Back end calculations'!$F91)&lt;0,0,($D5-'Back end calculations'!$F91)*'Back end calculations'!$C91)+IF(($E5-'Back end calculations'!$H91)&lt;0,0,($E5-'Back end calculations'!$H91)*'Back end calculations'!$D91)),0)))/'Back end calculations'!E41*10000</f>
        <v>1.0016979452698234</v>
      </c>
      <c r="I17" s="31">
        <f>+IF(C$2="Scenario 1",IF((('Back end calculations'!$D48-$C5)*'Back end calculations'!$E48)&lt;0,0,('Back end calculations'!$D48-$C5)*'Back end calculations'!$E48*'Back end calculations'!$I48),IF($C$2="Scenario 2",(IF(($D5-'Back end calculations'!$F98)&lt;0,0,($D5-'Back end calculations'!$F98)*'Back end calculations'!$C98)+IF(($E5-'Back end calculations'!$H98)&lt;0,0,($E5-'Back end calculations'!$H98)*'Back end calculations'!$D98)),IF(C$2="Scenario 3",(IF((('Back end calculations'!$D48-$C5)*'Back end calculations'!$E48)&lt;0,0,('Back end calculations'!$D48-$C5)*'Back end calculations'!$E48*'Back end calculations'!$I48)+IF(($D5-'Back end calculations'!$F98)&lt;0,0,($D5-'Back end calculations'!$F98)*'Back end calculations'!$C98)+IF(($E5-'Back end calculations'!$H98)&lt;0,0,($E5-'Back end calculations'!$H98)*'Back end calculations'!$D98)),0)))/'Back end calculations'!E48*10000</f>
        <v>6.2339613216029752</v>
      </c>
    </row>
    <row r="18" spans="2:9" ht="15" customHeight="1" x14ac:dyDescent="0.2">
      <c r="B18" s="34" t="s">
        <v>29</v>
      </c>
      <c r="C18" s="30">
        <f>+IF(C$2="Scenario 1",IF((('Back end calculations'!$D7-$C6)*'Back end calculations'!$E7)&lt;0,0,('Back end calculations'!$D7-$C6)*'Back end calculations'!$E7*'Back end calculations'!$I7),IF($C$2="Scenario 2",(IF(($D6-'Back end calculations'!$F57)&lt;0,0,($D6-'Back end calculations'!$F57)*'Back end calculations'!$C57)+IF(($E6-'Back end calculations'!$H57)&lt;0,0,($E6-'Back end calculations'!$H57)*'Back end calculations'!$D57)),IF(C$2="Scenario 3",(IF((('Back end calculations'!$D7-$C6)*'Back end calculations'!$E7)&lt;0,0,('Back end calculations'!$D7-$C6)*'Back end calculations'!$E7*'Back end calculations'!$I7)+IF(($D6-'Back end calculations'!$F57)&lt;0,0,($D6-'Back end calculations'!$F57)*'Back end calculations'!$C57)+IF(($E6-'Back end calculations'!$H57)&lt;0,0,($E6-'Back end calculations'!$H57)*'Back end calculations'!$D57)),0)))/'Back end calculations'!E7*10000</f>
        <v>1.0259243860352949</v>
      </c>
      <c r="D18" s="30">
        <f>+IF(C$2="Scenario 1",IF((('Back end calculations'!$D14-$C6)*'Back end calculations'!$E14)&lt;0,0,('Back end calculations'!$D14-$C6)*'Back end calculations'!$E14*'Back end calculations'!$I14),IF($C$2="Scenario 2",(IF(($D6-'Back end calculations'!$F64)&lt;0,0,($D6-'Back end calculations'!$F64)*'Back end calculations'!$C64)+IF(($E6-'Back end calculations'!$H64)&lt;0,0,($E6-'Back end calculations'!$H64)*'Back end calculations'!$D64)),IF(C$2="Scenario 3",(IF((('Back end calculations'!$D14-$C6)*'Back end calculations'!$E14)&lt;0,0,('Back end calculations'!$D14-$C6)*'Back end calculations'!$E14*'Back end calculations'!$I14)+IF(($D6-'Back end calculations'!$F64)&lt;0,0,($D6-'Back end calculations'!$F64)*'Back end calculations'!$C64)+IF(($E6-'Back end calculations'!$H64)&lt;0,0,($E6-'Back end calculations'!$H64)*'Back end calculations'!$D64)),0)))/'Back end calculations'!E14*10000</f>
        <v>0</v>
      </c>
      <c r="E18" s="30">
        <f>+IF(C$2="Scenario 1",IF((('Back end calculations'!$D21-$C6)*'Back end calculations'!$E21)&lt;0,0,('Back end calculations'!$D21-$C6)*'Back end calculations'!$E21*'Back end calculations'!$I21),IF($C$2="Scenario 2",(IF(($D6-'Back end calculations'!$F71)&lt;0,0,($D6-'Back end calculations'!$F71)*'Back end calculations'!$C71)+IF(($E6-'Back end calculations'!$H71)&lt;0,0,($E6-'Back end calculations'!$H71)*'Back end calculations'!$D71)),IF(C$2="Scenario 3",(IF((('Back end calculations'!$D21-$C6)*'Back end calculations'!$E21)&lt;0,0,('Back end calculations'!$D21-$C6)*'Back end calculations'!$E21*'Back end calculations'!$I21)+IF(($D6-'Back end calculations'!$F71)&lt;0,0,($D6-'Back end calculations'!$F71)*'Back end calculations'!$C71)+IF(($E6-'Back end calculations'!$H71)&lt;0,0,($E6-'Back end calculations'!$H71)*'Back end calculations'!$D71)),0)))/'Back end calculations'!E21*10000</f>
        <v>26.164705741392563</v>
      </c>
      <c r="F18" s="30">
        <f>+IF(C$2="Scenario 1",IF((('Back end calculations'!$D28-$C6)*'Back end calculations'!$E28)&lt;0,0,('Back end calculations'!$D28-$C6)*'Back end calculations'!$E28*'Back end calculations'!$I28),IF($C$2="Scenario 2",(IF(($D6-'Back end calculations'!$F78)&lt;0,0,($D6-'Back end calculations'!$F78)*'Back end calculations'!$C78)+IF(($E6-'Back end calculations'!$H78)&lt;0,0,($E6-'Back end calculations'!$H78)*'Back end calculations'!$D78)),IF(C$2="Scenario 3",(IF((('Back end calculations'!$D28-$C6)*'Back end calculations'!$E28)&lt;0,0,('Back end calculations'!$D28-$C6)*'Back end calculations'!$E28*'Back end calculations'!$I28)+IF(($D6-'Back end calculations'!$F78)&lt;0,0,($D6-'Back end calculations'!$F78)*'Back end calculations'!$C78)+IF(($E6-'Back end calculations'!$H78)&lt;0,0,($E6-'Back end calculations'!$H78)*'Back end calculations'!$D78)),0)))/'Back end calculations'!E28*10000</f>
        <v>0</v>
      </c>
      <c r="G18" s="30">
        <f>+IF(C$2="Scenario 1",IF((('Back end calculations'!$D35-$C6)*'Back end calculations'!$E35)&lt;0,0,('Back end calculations'!$D35-$C6)*'Back end calculations'!$E35*'Back end calculations'!$I35),IF($C$2="Scenario 2",(IF(($D6-'Back end calculations'!$F85)&lt;0,0,($D6-'Back end calculations'!$F85)*'Back end calculations'!$C85)+IF(($E6-'Back end calculations'!$H85)&lt;0,0,($E6-'Back end calculations'!$H85)*'Back end calculations'!$D85)),IF(C$2="Scenario 3",(IF((('Back end calculations'!$D35-$C6)*'Back end calculations'!$E35)&lt;0,0,('Back end calculations'!$D35-$C6)*'Back end calculations'!$E35*'Back end calculations'!$I35)+IF(($D6-'Back end calculations'!$F85)&lt;0,0,($D6-'Back end calculations'!$F85)*'Back end calculations'!$C85)+IF(($E6-'Back end calculations'!$H85)&lt;0,0,($E6-'Back end calculations'!$H85)*'Back end calculations'!$D85)),0)))/'Back end calculations'!E35*10000</f>
        <v>0</v>
      </c>
      <c r="H18" s="30">
        <f>+IF(C$2="Scenario 1",IF((('Back end calculations'!$D42-$C6)*'Back end calculations'!$E42)&lt;0,0,('Back end calculations'!$D42-$C6)*'Back end calculations'!$E42*'Back end calculations'!$I42),IF($C$2="Scenario 2",(IF(($D6-'Back end calculations'!$F92)&lt;0,0,($D6-'Back end calculations'!$F92)*'Back end calculations'!$C92)+IF(($E6-'Back end calculations'!$H92)&lt;0,0,($E6-'Back end calculations'!$H92)*'Back end calculations'!$D92)),IF(C$2="Scenario 3",(IF((('Back end calculations'!$D42-$C6)*'Back end calculations'!$E42)&lt;0,0,('Back end calculations'!$D42-$C6)*'Back end calculations'!$E42*'Back end calculations'!$I42)+IF(($D6-'Back end calculations'!$F92)&lt;0,0,($D6-'Back end calculations'!$F92)*'Back end calculations'!$C92)+IF(($E6-'Back end calculations'!$H92)&lt;0,0,($E6-'Back end calculations'!$H92)*'Back end calculations'!$D92)),0)))/'Back end calculations'!E42*10000</f>
        <v>35.898030581676508</v>
      </c>
      <c r="I18" s="45"/>
    </row>
    <row r="19" spans="2:9" ht="15" customHeight="1" x14ac:dyDescent="0.2">
      <c r="B19" s="34" t="s">
        <v>28</v>
      </c>
      <c r="C19" s="30">
        <f>+IF(C$2="Scenario 1",IF((('Back end calculations'!$D8-$C7)*'Back end calculations'!$E8)&lt;0,0,('Back end calculations'!$D8-$C7)*'Back end calculations'!$E8*'Back end calculations'!$I8),IF($C$2="Scenario 2",(IF(($D7-'Back end calculations'!$F58)&lt;0,0,($D7-'Back end calculations'!$F58)*'Back end calculations'!$C58)+IF(($E7-'Back end calculations'!$H58)&lt;0,0,($E7-'Back end calculations'!$H58)*'Back end calculations'!$D58)),IF(C$2="Scenario 3",(IF((('Back end calculations'!$D8-$C7)*'Back end calculations'!$E8)&lt;0,0,('Back end calculations'!$D8-$C7)*'Back end calculations'!$E8*'Back end calculations'!$I8)+IF(($D7-'Back end calculations'!$F58)&lt;0,0,($D7-'Back end calculations'!$F58)*'Back end calculations'!$C58)+IF(($E7-'Back end calculations'!$H58)&lt;0,0,($E7-'Back end calculations'!$H58)*'Back end calculations'!$D58)),0)))/'Back end calculations'!E8*10000</f>
        <v>3.7037167201316405</v>
      </c>
      <c r="D19" s="30">
        <f>+IF(C$2="Scenario 1",IF((('Back end calculations'!$D15-$C7)*'Back end calculations'!$E15)&lt;0,0,('Back end calculations'!$D15-$C7)*'Back end calculations'!$E15*'Back end calculations'!$I15),IF($C$2="Scenario 2",(IF(($D7-'Back end calculations'!$F65)&lt;0,0,($D7-'Back end calculations'!$F65)*'Back end calculations'!$C65)+IF(($E7-'Back end calculations'!$H65)&lt;0,0,($E7-'Back end calculations'!$H65)*'Back end calculations'!$D65)),IF(C$2="Scenario 3",(IF((('Back end calculations'!$D15-$C7)*'Back end calculations'!$E15)&lt;0,0,('Back end calculations'!$D15-$C7)*'Back end calculations'!$E15*'Back end calculations'!$I15)+IF(($D7-'Back end calculations'!$F65)&lt;0,0,($D7-'Back end calculations'!$F65)*'Back end calculations'!$C65)+IF(($E7-'Back end calculations'!$H65)&lt;0,0,($E7-'Back end calculations'!$H65)*'Back end calculations'!$D65)),0)))/'Back end calculations'!E15*10000</f>
        <v>58.618401086565754</v>
      </c>
      <c r="E19" s="30">
        <f>+IF(C$2="Scenario 1",IF((('Back end calculations'!$D22-$C7)*'Back end calculations'!$E22)&lt;0,0,('Back end calculations'!$D22-$C7)*'Back end calculations'!$E22*'Back end calculations'!$I22),IF($C$2="Scenario 2",(IF(($D7-'Back end calculations'!$F72)&lt;0,0,($D7-'Back end calculations'!$F72)*'Back end calculations'!$C72)+IF(($E7-'Back end calculations'!$H72)&lt;0,0,($E7-'Back end calculations'!$H72)*'Back end calculations'!$D72)),IF(C$2="Scenario 3",(IF((('Back end calculations'!$D22-$C7)*'Back end calculations'!$E22)&lt;0,0,('Back end calculations'!$D22-$C7)*'Back end calculations'!$E22*'Back end calculations'!$I22)+IF(($D7-'Back end calculations'!$F72)&lt;0,0,($D7-'Back end calculations'!$F72)*'Back end calculations'!$C72)+IF(($E7-'Back end calculations'!$H72)&lt;0,0,($E7-'Back end calculations'!$H72)*'Back end calculations'!$D72)),0)))/'Back end calculations'!E22*10000</f>
        <v>26.198040763028573</v>
      </c>
      <c r="F19" s="30">
        <f>+IF(C$2="Scenario 1",IF((('Back end calculations'!$D29-$C7)*'Back end calculations'!$E29)&lt;0,0,('Back end calculations'!$D29-$C7)*'Back end calculations'!$E29*'Back end calculations'!$I29),IF($C$2="Scenario 2",(IF(($D7-'Back end calculations'!$F79)&lt;0,0,($D7-'Back end calculations'!$F79)*'Back end calculations'!$C79)+IF(($E7-'Back end calculations'!$H79)&lt;0,0,($E7-'Back end calculations'!$H79)*'Back end calculations'!$D79)),IF(C$2="Scenario 3",(IF((('Back end calculations'!$D29-$C7)*'Back end calculations'!$E29)&lt;0,0,('Back end calculations'!$D29-$C7)*'Back end calculations'!$E29*'Back end calculations'!$I29)+IF(($D7-'Back end calculations'!$F79)&lt;0,0,($D7-'Back end calculations'!$F79)*'Back end calculations'!$C79)+IF(($E7-'Back end calculations'!$H79)&lt;0,0,($E7-'Back end calculations'!$H79)*'Back end calculations'!$D79)),0)))/'Back end calculations'!E29*10000</f>
        <v>11.123768007800274</v>
      </c>
      <c r="G19" s="30">
        <f>+IF(C$2="Scenario 1",IF((('Back end calculations'!$D36-$C7)*'Back end calculations'!$E36)&lt;0,0,('Back end calculations'!$D36-$C7)*'Back end calculations'!$E36*'Back end calculations'!$I36),IF($C$2="Scenario 2",(IF(($D7-'Back end calculations'!$F86)&lt;0,0,($D7-'Back end calculations'!$F86)*'Back end calculations'!$C86)+IF(($E7-'Back end calculations'!$H86)&lt;0,0,($E7-'Back end calculations'!$H86)*'Back end calculations'!$D86)),IF(C$2="Scenario 3",(IF((('Back end calculations'!$D36-$C7)*'Back end calculations'!$E36)&lt;0,0,('Back end calculations'!$D36-$C7)*'Back end calculations'!$E36*'Back end calculations'!$I36)+IF(($D7-'Back end calculations'!$F86)&lt;0,0,($D7-'Back end calculations'!$F86)*'Back end calculations'!$C86)+IF(($E7-'Back end calculations'!$H86)&lt;0,0,($E7-'Back end calculations'!$H86)*'Back end calculations'!$D86)),0)))/'Back end calculations'!E36*10000</f>
        <v>77.336359909263109</v>
      </c>
      <c r="H19" s="30">
        <f>+IF(C$2="Scenario 1",IF((('Back end calculations'!$D43-$C7)*'Back end calculations'!$E43)&lt;0,0,('Back end calculations'!$D43-$C7)*'Back end calculations'!$E43*'Back end calculations'!$I43),IF($C$2="Scenario 2",(IF(($D7-'Back end calculations'!$F93)&lt;0,0,($D7-'Back end calculations'!$F93)*'Back end calculations'!$C93)+IF(($E7-'Back end calculations'!$H93)&lt;0,0,($E7-'Back end calculations'!$H93)*'Back end calculations'!$D93)),IF(C$2="Scenario 3",(IF((('Back end calculations'!$D43-$C7)*'Back end calculations'!$E43)&lt;0,0,('Back end calculations'!$D43-$C7)*'Back end calculations'!$E43*'Back end calculations'!$I43)+IF(($D7-'Back end calculations'!$F93)&lt;0,0,($D7-'Back end calculations'!$F93)*'Back end calculations'!$C93)+IF(($E7-'Back end calculations'!$H93)&lt;0,0,($E7-'Back end calculations'!$H93)*'Back end calculations'!$D93)),0)))/'Back end calculations'!E43*10000</f>
        <v>6.8828831221196856</v>
      </c>
      <c r="I19" s="31">
        <f>+IF(C$2="Scenario 1",IF((('Back end calculations'!$D49-$C7)*'Back end calculations'!$E49)&lt;0,0,('Back end calculations'!$D49-$C7)*'Back end calculations'!$E49*'Back end calculations'!$I49),IF($C$2="Scenario 2",(IF(($D7-'Back end calculations'!$F99)&lt;0,0,($D7-'Back end calculations'!$F99)*'Back end calculations'!$C99)+IF(($E7-'Back end calculations'!$H99)&lt;0,0,($E7-'Back end calculations'!$H99)*'Back end calculations'!$D99)),IF(C$2="Scenario 3",(IF((('Back end calculations'!$D49-$C7)*'Back end calculations'!$E49)&lt;0,0,('Back end calculations'!$D49-$C7)*'Back end calculations'!$E49*'Back end calculations'!$I49)+IF(($D7-'Back end calculations'!$F99)&lt;0,0,($D7-'Back end calculations'!$F99)*'Back end calculations'!$C99)+IF(($E7-'Back end calculations'!$H99)&lt;0,0,($E7-'Back end calculations'!$H99)*'Back end calculations'!$D99)),0)))/'Back end calculations'!E49*10000</f>
        <v>66.589278424785633</v>
      </c>
    </row>
    <row r="20" spans="2:9" ht="15" customHeight="1" x14ac:dyDescent="0.2">
      <c r="B20" s="34" t="s">
        <v>27</v>
      </c>
      <c r="C20" s="30">
        <f>+IF(C$2="Scenario 1",IF((('Back end calculations'!$D9-$C8)*'Back end calculations'!$E9)&lt;0,0,('Back end calculations'!$D9-$C8)*'Back end calculations'!$E9*'Back end calculations'!$I9),IF($C$2="Scenario 2",(IF(($D8-'Back end calculations'!$F59)&lt;0,0,($D8-'Back end calculations'!$F59)*'Back end calculations'!$C59)+IF(($E8-'Back end calculations'!$H59)&lt;0,0,($E8-'Back end calculations'!$H59)*'Back end calculations'!$D59)),IF(C$2="Scenario 3",(IF((('Back end calculations'!$D9-$C8)*'Back end calculations'!$E9)&lt;0,0,('Back end calculations'!$D9-$C8)*'Back end calculations'!$E9*'Back end calculations'!$I9)+IF(($D8-'Back end calculations'!$F59)&lt;0,0,($D8-'Back end calculations'!$F59)*'Back end calculations'!$C59)+IF(($E8-'Back end calculations'!$H59)&lt;0,0,($E8-'Back end calculations'!$H59)*'Back end calculations'!$D59)),0)))/'Back end calculations'!E9*10000</f>
        <v>4.7056404684148792</v>
      </c>
      <c r="D20" s="30">
        <f>+IF(C$2="Scenario 1",IF((('Back end calculations'!$D16-$C8)*'Back end calculations'!$E16)&lt;0,0,('Back end calculations'!$D16-$C8)*'Back end calculations'!$E16*'Back end calculations'!$I16),IF($C$2="Scenario 2",(IF(($D8-'Back end calculations'!$F66)&lt;0,0,($D8-'Back end calculations'!$F66)*'Back end calculations'!$C66)+IF(($E8-'Back end calculations'!$H66)&lt;0,0,($E8-'Back end calculations'!$H66)*'Back end calculations'!$D66)),IF(C$2="Scenario 3",(IF((('Back end calculations'!$D16-$C8)*'Back end calculations'!$E16)&lt;0,0,('Back end calculations'!$D16-$C8)*'Back end calculations'!$E16*'Back end calculations'!$I16)+IF(($D8-'Back end calculations'!$F66)&lt;0,0,($D8-'Back end calculations'!$F66)*'Back end calculations'!$C66)+IF(($E8-'Back end calculations'!$H66)&lt;0,0,($E8-'Back end calculations'!$H66)*'Back end calculations'!$D66)),0)))/'Back end calculations'!E16*10000</f>
        <v>23.316468808401535</v>
      </c>
      <c r="E20" s="30">
        <f>+IF(C$2="Scenario 1",IF((('Back end calculations'!$D23-$C8)*'Back end calculations'!$E23)&lt;0,0,('Back end calculations'!$D23-$C8)*'Back end calculations'!$E23*'Back end calculations'!$I23),IF($C$2="Scenario 2",(IF(($D8-'Back end calculations'!$F73)&lt;0,0,($D8-'Back end calculations'!$F73)*'Back end calculations'!$C73)+IF(($E8-'Back end calculations'!$H73)&lt;0,0,($E8-'Back end calculations'!$H73)*'Back end calculations'!$D73)),IF(C$2="Scenario 3",(IF((('Back end calculations'!$D23-$C8)*'Back end calculations'!$E23)&lt;0,0,('Back end calculations'!$D23-$C8)*'Back end calculations'!$E23*'Back end calculations'!$I23)+IF(($D8-'Back end calculations'!$F73)&lt;0,0,($D8-'Back end calculations'!$F73)*'Back end calculations'!$C73)+IF(($E8-'Back end calculations'!$H73)&lt;0,0,($E8-'Back end calculations'!$H73)*'Back end calculations'!$D73)),0)))/'Back end calculations'!E23*10000</f>
        <v>70.346066800250398</v>
      </c>
      <c r="F20" s="30">
        <f>+IF(C$2="Scenario 1",IF((('Back end calculations'!$D30-$C8)*'Back end calculations'!$E30)&lt;0,0,('Back end calculations'!$D30-$C8)*'Back end calculations'!$E30*'Back end calculations'!$I30),IF($C$2="Scenario 2",(IF(($D8-'Back end calculations'!$F80)&lt;0,0,($D8-'Back end calculations'!$F80)*'Back end calculations'!$C80)+IF(($E8-'Back end calculations'!$H80)&lt;0,0,($E8-'Back end calculations'!$H80)*'Back end calculations'!$D80)),IF(C$2="Scenario 3",(IF((('Back end calculations'!$D30-$C8)*'Back end calculations'!$E30)&lt;0,0,('Back end calculations'!$D30-$C8)*'Back end calculations'!$E30*'Back end calculations'!$I30)+IF(($D8-'Back end calculations'!$F80)&lt;0,0,($D8-'Back end calculations'!$F80)*'Back end calculations'!$C80)+IF(($E8-'Back end calculations'!$H80)&lt;0,0,($E8-'Back end calculations'!$H80)*'Back end calculations'!$D80)),0)))/'Back end calculations'!E30*10000</f>
        <v>7.8823398868187189</v>
      </c>
      <c r="G20" s="30">
        <f>+IF(C$2="Scenario 1",IF((('Back end calculations'!$D37-$C8)*'Back end calculations'!$E37)&lt;0,0,('Back end calculations'!$D37-$C8)*'Back end calculations'!$E37*'Back end calculations'!$I37),IF($C$2="Scenario 2",(IF(($D8-'Back end calculations'!$F87)&lt;0,0,($D8-'Back end calculations'!$F87)*'Back end calculations'!$C87)+IF(($E8-'Back end calculations'!$H87)&lt;0,0,($E8-'Back end calculations'!$H87)*'Back end calculations'!$D87)),IF(C$2="Scenario 3",(IF((('Back end calculations'!$D37-$C8)*'Back end calculations'!$E37)&lt;0,0,('Back end calculations'!$D37-$C8)*'Back end calculations'!$E37*'Back end calculations'!$I37)+IF(($D8-'Back end calculations'!$F87)&lt;0,0,($D8-'Back end calculations'!$F87)*'Back end calculations'!$C87)+IF(($E8-'Back end calculations'!$H87)&lt;0,0,($E8-'Back end calculations'!$H87)*'Back end calculations'!$D87)),0)))/'Back end calculations'!E37*10000</f>
        <v>14.481087197460395</v>
      </c>
      <c r="H20" s="30">
        <f>+IF(C$2="Scenario 1",IF((('Back end calculations'!$D44-$C8)*'Back end calculations'!$E44)&lt;0,0,('Back end calculations'!$D44-$C8)*'Back end calculations'!$E44*'Back end calculations'!$I44),IF($C$2="Scenario 2",(IF(($D8-'Back end calculations'!$F94)&lt;0,0,($D8-'Back end calculations'!$F94)*'Back end calculations'!$C94)+IF(($E8-'Back end calculations'!$H94)&lt;0,0,($E8-'Back end calculations'!$H94)*'Back end calculations'!$D94)),IF(C$2="Scenario 3",(IF((('Back end calculations'!$D44-$C8)*'Back end calculations'!$E44)&lt;0,0,('Back end calculations'!$D44-$C8)*'Back end calculations'!$E44*'Back end calculations'!$I44)+IF(($D8-'Back end calculations'!$F94)&lt;0,0,($D8-'Back end calculations'!$F94)*'Back end calculations'!$C94)+IF(($E8-'Back end calculations'!$H94)&lt;0,0,($E8-'Back end calculations'!$H94)*'Back end calculations'!$D94)),0)))/'Back end calculations'!E44*10000</f>
        <v>35.807906434888416</v>
      </c>
      <c r="I20" s="31">
        <f>+IF(C$2="Scenario 1",IF((('Back end calculations'!$D50-$C8)*'Back end calculations'!$E50)&lt;0,0,('Back end calculations'!$D50-$C8)*'Back end calculations'!$E50*'Back end calculations'!$I50),IF($C$2="Scenario 2",(IF(($D8-'Back end calculations'!$F100)&lt;0,0,($D8-'Back end calculations'!$F100)*'Back end calculations'!$C100)+IF(($E8-'Back end calculations'!$H100)&lt;0,0,($E8-'Back end calculations'!$H100)*'Back end calculations'!$D100)),IF(C$2="Scenario 3",(IF((('Back end calculations'!$D50-$C8)*'Back end calculations'!$E50)&lt;0,0,('Back end calculations'!$D50-$C8)*'Back end calculations'!$E50*'Back end calculations'!$I50)+IF(($D8-'Back end calculations'!$F100)&lt;0,0,($D8-'Back end calculations'!$F100)*'Back end calculations'!$C100)+IF(($E8-'Back end calculations'!$H100)&lt;0,0,($E8-'Back end calculations'!$H100)*'Back end calculations'!$D100)),0)))/'Back end calculations'!E50*10000</f>
        <v>9.606555269916484</v>
      </c>
    </row>
    <row r="21" spans="2:9" s="24" customFormat="1" ht="15" customHeight="1" x14ac:dyDescent="0.2">
      <c r="B21" s="35" t="s">
        <v>38</v>
      </c>
      <c r="C21" s="32">
        <f>+SUMPRODUCT(C17:C20,'Back end calculations'!E6:E9)/SUM('Back end calculations'!E6:E9)</f>
        <v>3.1822735370364907</v>
      </c>
      <c r="D21" s="32">
        <f>+SUMPRODUCT(D17:D20,'Back end calculations'!E13:E16)/SUM('Back end calculations'!E13:E16)</f>
        <v>22.055377949759105</v>
      </c>
      <c r="E21" s="32">
        <f>+SUMPRODUCT(E17:E20,'Back end calculations'!E20:E23)/SUM('Back end calculations'!E20:E23)</f>
        <v>31.963287463140208</v>
      </c>
      <c r="F21" s="32">
        <f>+SUMPRODUCT(F17:F20,'Back end calculations'!E27:E30)/SUM('Back end calculations'!E27:E30)</f>
        <v>6.81729529938639</v>
      </c>
      <c r="G21" s="32">
        <f>+SUMPRODUCT(G17:G20,'Back end calculations'!E34:E37)/SUM('Back end calculations'!E34:E37)</f>
        <v>17.656904068235818</v>
      </c>
      <c r="H21" s="32">
        <f>+SUMPRODUCT(H17:H20,'Back end calculations'!E41:E44)/SUM('Back end calculations'!E41:E44)</f>
        <v>16.966230218344581</v>
      </c>
      <c r="I21" s="33">
        <f>+(I17*'Back end calculations'!E48+Calculator!I19*'Back end calculations'!E49+Calculator!I20*'Back end calculations'!E50)/SUM('Back end calculations'!E48:E50)</f>
        <v>11.303097791467463</v>
      </c>
    </row>
    <row r="22" spans="2:9" ht="15" customHeight="1" x14ac:dyDescent="0.2">
      <c r="D22" s="26"/>
      <c r="E22" s="26"/>
      <c r="F22" s="26"/>
      <c r="G22" s="26"/>
      <c r="H22" s="26"/>
    </row>
    <row r="23" spans="2:9" ht="15" customHeight="1" thickBot="1" x14ac:dyDescent="0.25">
      <c r="D23" s="26"/>
      <c r="E23" s="26"/>
      <c r="F23" s="26"/>
      <c r="G23" s="26"/>
      <c r="H23" s="26"/>
      <c r="I23" s="26"/>
    </row>
    <row r="24" spans="2:9" ht="15" customHeight="1" x14ac:dyDescent="0.25">
      <c r="C24" s="44"/>
      <c r="D24" s="37"/>
      <c r="E24" s="37"/>
      <c r="F24" s="37"/>
      <c r="G24" s="38"/>
    </row>
    <row r="25" spans="2:9" ht="15" customHeight="1" x14ac:dyDescent="0.2">
      <c r="C25" s="39"/>
      <c r="G25" s="40"/>
    </row>
    <row r="26" spans="2:9" ht="15" customHeight="1" x14ac:dyDescent="0.2">
      <c r="C26" s="39"/>
      <c r="G26" s="40"/>
    </row>
    <row r="27" spans="2:9" ht="15" customHeight="1" x14ac:dyDescent="0.2">
      <c r="C27" s="39"/>
      <c r="G27" s="40"/>
    </row>
    <row r="28" spans="2:9" ht="15" customHeight="1" x14ac:dyDescent="0.2">
      <c r="C28" s="39"/>
      <c r="G28" s="40"/>
    </row>
    <row r="29" spans="2:9" ht="15" customHeight="1" x14ac:dyDescent="0.2">
      <c r="C29" s="39"/>
      <c r="G29" s="40"/>
    </row>
    <row r="30" spans="2:9" ht="15" customHeight="1" x14ac:dyDescent="0.2">
      <c r="C30" s="39"/>
      <c r="G30" s="40"/>
    </row>
    <row r="31" spans="2:9" ht="15" customHeight="1" x14ac:dyDescent="0.2">
      <c r="C31" s="39"/>
      <c r="G31" s="40"/>
    </row>
    <row r="32" spans="2:9" ht="15" customHeight="1" x14ac:dyDescent="0.2">
      <c r="C32" s="39"/>
      <c r="G32" s="40"/>
    </row>
    <row r="33" spans="3:7" ht="15" customHeight="1" x14ac:dyDescent="0.2">
      <c r="C33" s="39"/>
      <c r="G33" s="40"/>
    </row>
    <row r="34" spans="3:7" ht="15" customHeight="1" x14ac:dyDescent="0.2">
      <c r="C34" s="39"/>
      <c r="G34" s="40"/>
    </row>
    <row r="35" spans="3:7" ht="15" customHeight="1" x14ac:dyDescent="0.2">
      <c r="C35" s="39"/>
      <c r="G35" s="40"/>
    </row>
    <row r="36" spans="3:7" ht="15" customHeight="1" x14ac:dyDescent="0.2">
      <c r="C36" s="39"/>
      <c r="G36" s="40"/>
    </row>
    <row r="37" spans="3:7" ht="15" customHeight="1" x14ac:dyDescent="0.2">
      <c r="C37" s="39"/>
      <c r="G37" s="40"/>
    </row>
    <row r="38" spans="3:7" ht="15" customHeight="1" x14ac:dyDescent="0.2">
      <c r="C38" s="39"/>
      <c r="G38" s="40"/>
    </row>
    <row r="39" spans="3:7" ht="15" customHeight="1" x14ac:dyDescent="0.2">
      <c r="C39" s="39"/>
      <c r="G39" s="40"/>
    </row>
    <row r="40" spans="3:7" ht="15" customHeight="1" x14ac:dyDescent="0.2">
      <c r="C40" s="39"/>
      <c r="G40" s="40"/>
    </row>
    <row r="41" spans="3:7" ht="15" customHeight="1" x14ac:dyDescent="0.2">
      <c r="C41" s="39"/>
      <c r="G41" s="40"/>
    </row>
    <row r="42" spans="3:7" ht="15" customHeight="1" x14ac:dyDescent="0.2">
      <c r="C42" s="39"/>
      <c r="G42" s="40"/>
    </row>
    <row r="43" spans="3:7" ht="15" customHeight="1" x14ac:dyDescent="0.2">
      <c r="C43" s="39"/>
      <c r="G43" s="40"/>
    </row>
    <row r="44" spans="3:7" ht="15" customHeight="1" x14ac:dyDescent="0.2">
      <c r="C44" s="39"/>
      <c r="G44" s="40"/>
    </row>
    <row r="45" spans="3:7" ht="15" customHeight="1" x14ac:dyDescent="0.2">
      <c r="C45" s="39"/>
      <c r="G45" s="40"/>
    </row>
    <row r="46" spans="3:7" ht="15" customHeight="1" x14ac:dyDescent="0.2">
      <c r="C46" s="39"/>
      <c r="G46" s="40"/>
    </row>
    <row r="47" spans="3:7" ht="15" customHeight="1" thickBot="1" x14ac:dyDescent="0.25">
      <c r="C47" s="41"/>
      <c r="D47" s="42"/>
      <c r="E47" s="42"/>
      <c r="F47" s="42"/>
      <c r="G47" s="43"/>
    </row>
  </sheetData>
  <sheetProtection sheet="1" objects="1" scenarios="1" selectLockedCells="1"/>
  <mergeCells count="5">
    <mergeCell ref="G4:I4"/>
    <mergeCell ref="G5:I5"/>
    <mergeCell ref="G6:I6"/>
    <mergeCell ref="G7:I7"/>
    <mergeCell ref="G8:I8"/>
  </mergeCells>
  <conditionalFormatting sqref="C4">
    <cfRule type="containsBlanks" priority="23">
      <formula>LEN(TRIM(C4))=0</formula>
    </cfRule>
    <cfRule type="cellIs" dxfId="3" priority="24" operator="equal">
      <formula>""""""</formula>
    </cfRule>
  </conditionalFormatting>
  <conditionalFormatting sqref="C4:C8">
    <cfRule type="expression" dxfId="2" priority="21">
      <formula>$C$2="Scenario 2"</formula>
    </cfRule>
  </conditionalFormatting>
  <conditionalFormatting sqref="C4:E8">
    <cfRule type="expression" dxfId="1" priority="20">
      <formula>$C$2="None"</formula>
    </cfRule>
  </conditionalFormatting>
  <conditionalFormatting sqref="D4:E8">
    <cfRule type="expression" dxfId="0" priority="19">
      <formula>$C$2="Scenario 1"</formula>
    </cfRule>
  </conditionalFormatting>
  <dataValidations count="9">
    <dataValidation type="list" allowBlank="1" showInputMessage="1" showErrorMessage="1" sqref="C2" xr:uid="{8B15FA5D-EEBD-413E-B55E-5CA44C5F522B}">
      <formula1>"None, Scenario 1, Scenario 2, Scenario 3"</formula1>
    </dataValidation>
    <dataValidation type="list" showInputMessage="1" showErrorMessage="1" sqref="C5:C8" xr:uid="{D5370CAF-4546-4B8A-B400-9B517135F9C0}">
      <formula1>",95%,90%,85%,80%,75%,70%"</formula1>
    </dataValidation>
    <dataValidation type="list" allowBlank="1" showInputMessage="1" showErrorMessage="1" sqref="D5" xr:uid="{200C7988-4916-4C21-B792-F67F0B4CCB8A}">
      <formula1>",0.02%,0.04%,0.06%,0.08%,0.1%"</formula1>
    </dataValidation>
    <dataValidation type="list" allowBlank="1" showInputMessage="1" showErrorMessage="1" sqref="D6" xr:uid="{E27E001A-AF3B-4C36-B681-B596E371ECDB}">
      <formula1>",1%,2%,3%,4%,5%"</formula1>
    </dataValidation>
    <dataValidation type="list" allowBlank="1" showInputMessage="1" showErrorMessage="1" sqref="D7:D8" xr:uid="{E8430DA8-53A2-47A5-AE4F-CF4B43A8727A}">
      <formula1>",0.2%,0.4%,0.6%,0.8%,1%"</formula1>
    </dataValidation>
    <dataValidation type="list" allowBlank="1" showInputMessage="1" showErrorMessage="1" sqref="E5" xr:uid="{072E692A-A224-4E35-9A36-DB1B76748118}">
      <formula1>",0.5%,1%,1.5%,2%,2.5%"</formula1>
    </dataValidation>
    <dataValidation type="list" allowBlank="1" showInputMessage="1" showErrorMessage="1" sqref="E6" xr:uid="{E6331B5A-025D-46ED-A956-34E762A6DBB1}">
      <formula1>",10%,15%,20%,25%,30%"</formula1>
    </dataValidation>
    <dataValidation type="list" allowBlank="1" showInputMessage="1" showErrorMessage="1" sqref="E7" xr:uid="{7C0ACA35-0F46-4952-BBC3-821F1E05E41A}">
      <formula1>",3%,6%,9%,12%,15%"</formula1>
    </dataValidation>
    <dataValidation type="list" allowBlank="1" showInputMessage="1" showErrorMessage="1" sqref="E8" xr:uid="{FE1A6BB2-060F-4946-90DE-C63BD4AED715}">
      <formula1>",2%,4%,6%,8%,10%"</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A00FC-9352-4DC0-B006-835D677BCF6E}">
  <sheetPr codeName="Sheet4"/>
  <dimension ref="B2:R151"/>
  <sheetViews>
    <sheetView topLeftCell="A116" zoomScale="111" workbookViewId="0">
      <selection activeCell="G29" sqref="G29"/>
    </sheetView>
  </sheetViews>
  <sheetFormatPr defaultColWidth="9.140625" defaultRowHeight="11.25" x14ac:dyDescent="0.2"/>
  <cols>
    <col min="1" max="1" width="9.140625" style="1"/>
    <col min="2" max="17" width="15" style="1" customWidth="1"/>
    <col min="18" max="18" width="15.28515625" style="1" customWidth="1"/>
    <col min="19" max="16384" width="9.140625" style="1"/>
  </cols>
  <sheetData>
    <row r="2" spans="2:18" x14ac:dyDescent="0.2">
      <c r="B2" s="17" t="s">
        <v>34</v>
      </c>
      <c r="C2" s="17"/>
      <c r="D2" s="17"/>
      <c r="E2" s="17"/>
      <c r="F2" s="17"/>
      <c r="G2" s="17"/>
      <c r="H2" s="17"/>
      <c r="I2" s="17"/>
      <c r="J2" s="17"/>
      <c r="K2" s="17"/>
      <c r="L2" s="17"/>
      <c r="M2" s="17"/>
      <c r="N2" s="17"/>
      <c r="O2" s="17"/>
      <c r="P2" s="17"/>
      <c r="Q2" s="16"/>
      <c r="R2" s="16"/>
    </row>
    <row r="4" spans="2:18" ht="15" customHeight="1" x14ac:dyDescent="0.2">
      <c r="B4" s="80" t="s">
        <v>5</v>
      </c>
      <c r="C4" s="81" t="s">
        <v>20</v>
      </c>
      <c r="D4" s="81"/>
      <c r="E4" s="79" t="s">
        <v>19</v>
      </c>
      <c r="F4" s="79" t="s">
        <v>18</v>
      </c>
      <c r="G4" s="79" t="s">
        <v>35</v>
      </c>
      <c r="H4" s="79" t="s">
        <v>36</v>
      </c>
      <c r="I4" s="79" t="s">
        <v>17</v>
      </c>
      <c r="J4" s="79" t="s">
        <v>32</v>
      </c>
    </row>
    <row r="5" spans="2:18" ht="18.75" customHeight="1" x14ac:dyDescent="0.2">
      <c r="B5" s="80"/>
      <c r="C5" s="7" t="s">
        <v>11</v>
      </c>
      <c r="D5" s="7" t="s">
        <v>10</v>
      </c>
      <c r="E5" s="79"/>
      <c r="F5" s="79"/>
      <c r="G5" s="79"/>
      <c r="H5" s="79"/>
      <c r="I5" s="79"/>
      <c r="J5" s="79"/>
    </row>
    <row r="6" spans="2:18" x14ac:dyDescent="0.2">
      <c r="B6" s="1" t="s">
        <v>9</v>
      </c>
      <c r="C6" s="10">
        <v>0.91562866091280748</v>
      </c>
      <c r="D6" s="10">
        <v>0.87609435234414001</v>
      </c>
      <c r="E6" s="11">
        <v>194293</v>
      </c>
      <c r="F6" s="3" t="str">
        <f>+IF(((D6-C6)*E6)&lt;0,"NA",(D6-C6)*E6)</f>
        <v>NA</v>
      </c>
      <c r="G6" s="6">
        <v>8.1461155890927804E-3</v>
      </c>
      <c r="H6" s="6">
        <v>3.6423665983233362E-4</v>
      </c>
      <c r="I6" s="6">
        <f>+G6-H6</f>
        <v>7.7818789292604471E-3</v>
      </c>
      <c r="J6" s="3" t="str">
        <f>+IFERROR(I6*F6,"NA")</f>
        <v>NA</v>
      </c>
    </row>
    <row r="7" spans="2:18" x14ac:dyDescent="0.2">
      <c r="B7" s="1" t="s">
        <v>29</v>
      </c>
      <c r="C7" s="10">
        <v>0.78310740354535979</v>
      </c>
      <c r="D7" s="10">
        <v>0.85051775147928999</v>
      </c>
      <c r="E7" s="11">
        <v>13520</v>
      </c>
      <c r="F7" s="3">
        <f>+IF(((D7-C7)*E7)&lt;0,"NA",(D7-C7)*E7)</f>
        <v>911.38790406673616</v>
      </c>
      <c r="G7" s="6">
        <v>0.21128154379020286</v>
      </c>
      <c r="H7" s="6">
        <v>1.3131576658839898E-2</v>
      </c>
      <c r="I7" s="6">
        <f t="shared" ref="I7:I9" si="0">+G7-H7</f>
        <v>0.19814996713136296</v>
      </c>
      <c r="J7" s="3">
        <f>+IFERROR(I7*F7,"NA")</f>
        <v>180.59148323474554</v>
      </c>
    </row>
    <row r="8" spans="2:18" x14ac:dyDescent="0.2">
      <c r="B8" s="1" t="s">
        <v>28</v>
      </c>
      <c r="C8" s="10">
        <v>0.88422756309261219</v>
      </c>
      <c r="D8" s="10">
        <v>0.85998753438789544</v>
      </c>
      <c r="E8" s="11">
        <v>93056</v>
      </c>
      <c r="F8" s="3" t="str">
        <f>+IF(((D8-C8)*E8)&lt;0,"NA",(D8-C8)*E8)</f>
        <v>NA</v>
      </c>
      <c r="G8" s="6">
        <v>3.9332634802933829E-2</v>
      </c>
      <c r="H8" s="6">
        <v>2.249240881202594E-3</v>
      </c>
      <c r="I8" s="6">
        <f t="shared" si="0"/>
        <v>3.7083393921731232E-2</v>
      </c>
      <c r="J8" s="3" t="str">
        <f>+IFERROR(I8*F8,"NA")</f>
        <v>NA</v>
      </c>
    </row>
    <row r="9" spans="2:18" x14ac:dyDescent="0.2">
      <c r="B9" s="1" t="s">
        <v>27</v>
      </c>
      <c r="C9" s="10">
        <v>0.82544173626498496</v>
      </c>
      <c r="D9" s="10">
        <v>0.86390967499071625</v>
      </c>
      <c r="E9" s="11">
        <v>393158</v>
      </c>
      <c r="F9" s="3">
        <f>+IF(((D9-C9)*E9)&lt;0,"NA",(D9-C9)*E9)</f>
        <v>15123.977853531062</v>
      </c>
      <c r="G9" s="6">
        <v>3.5890908332116105E-2</v>
      </c>
      <c r="H9" s="6">
        <v>2.0609268871465878E-3</v>
      </c>
      <c r="I9" s="6">
        <f t="shared" si="0"/>
        <v>3.3829981444969515E-2</v>
      </c>
      <c r="J9" s="3">
        <f>+IFERROR(I9*F9,"NA")</f>
        <v>511.64389015908569</v>
      </c>
    </row>
    <row r="10" spans="2:18" x14ac:dyDescent="0.2">
      <c r="C10" s="13"/>
      <c r="D10" s="13"/>
      <c r="E10" s="14"/>
      <c r="F10" s="4"/>
      <c r="G10" s="4"/>
      <c r="H10" s="4"/>
      <c r="I10" s="13"/>
      <c r="J10" s="4"/>
    </row>
    <row r="11" spans="2:18" x14ac:dyDescent="0.2">
      <c r="B11" s="80" t="s">
        <v>2</v>
      </c>
      <c r="C11" s="81" t="s">
        <v>20</v>
      </c>
      <c r="D11" s="81"/>
      <c r="E11" s="79" t="s">
        <v>19</v>
      </c>
      <c r="F11" s="79" t="s">
        <v>18</v>
      </c>
      <c r="G11" s="79" t="s">
        <v>35</v>
      </c>
      <c r="H11" s="79" t="s">
        <v>36</v>
      </c>
      <c r="I11" s="79" t="s">
        <v>17</v>
      </c>
      <c r="J11" s="79" t="s">
        <v>32</v>
      </c>
    </row>
    <row r="12" spans="2:18" ht="11.25" customHeight="1" x14ac:dyDescent="0.2">
      <c r="B12" s="80"/>
      <c r="C12" s="7" t="s">
        <v>11</v>
      </c>
      <c r="D12" s="7" t="s">
        <v>10</v>
      </c>
      <c r="E12" s="79"/>
      <c r="F12" s="79"/>
      <c r="G12" s="79"/>
      <c r="H12" s="79"/>
      <c r="I12" s="79"/>
      <c r="J12" s="79"/>
    </row>
    <row r="13" spans="2:18" x14ac:dyDescent="0.2">
      <c r="B13" s="1" t="s">
        <v>9</v>
      </c>
      <c r="C13" s="10">
        <v>0.94152242025784583</v>
      </c>
      <c r="D13" s="10">
        <v>0.94656499187549292</v>
      </c>
      <c r="E13" s="11">
        <v>358791</v>
      </c>
      <c r="F13" s="3">
        <f>+IF(((D13-C13)*E13)&lt;0,"NA",(D13-C13)*E13)</f>
        <v>1809.2293132672191</v>
      </c>
      <c r="G13" s="6">
        <v>2.4625203203082667E-2</v>
      </c>
      <c r="H13" s="6">
        <v>4.7111616252329814E-4</v>
      </c>
      <c r="I13" s="6">
        <f t="shared" ref="I13:I16" si="1">+G13-H13</f>
        <v>2.415408704055937E-2</v>
      </c>
      <c r="J13" s="3">
        <f>+IFERROR(I13*F13,"NA")</f>
        <v>43.700282308987866</v>
      </c>
    </row>
    <row r="14" spans="2:18" x14ac:dyDescent="0.2">
      <c r="B14" s="1" t="s">
        <v>29</v>
      </c>
      <c r="C14" s="10">
        <v>0.70210177738730828</v>
      </c>
      <c r="D14" s="10">
        <v>0.80197173467061778</v>
      </c>
      <c r="E14" s="11">
        <v>17548</v>
      </c>
      <c r="F14" s="3">
        <f>+IF(((D14-C14)*E14)&lt;0,"NA",(D14-C14)*E14)</f>
        <v>1752.518010407515</v>
      </c>
      <c r="G14" s="6">
        <v>0.25611510791366904</v>
      </c>
      <c r="H14" s="6">
        <v>2.0962126056988561E-2</v>
      </c>
      <c r="I14" s="6">
        <f t="shared" si="1"/>
        <v>0.23515298185668049</v>
      </c>
      <c r="J14" s="3">
        <f>+IFERROR(I14*F14,"NA")</f>
        <v>412.10983590486416</v>
      </c>
    </row>
    <row r="15" spans="2:18" x14ac:dyDescent="0.2">
      <c r="B15" s="1" t="s">
        <v>28</v>
      </c>
      <c r="C15" s="10">
        <v>0.86861921116064766</v>
      </c>
      <c r="D15" s="10">
        <v>0.89843859895906597</v>
      </c>
      <c r="E15" s="11">
        <v>106635</v>
      </c>
      <c r="F15" s="3">
        <f>+IF(((D15-C15)*E15)&lt;0,"NA",(D15-C15)*E15)</f>
        <v>3179.790417884336</v>
      </c>
      <c r="G15" s="6">
        <v>0.12679846806748785</v>
      </c>
      <c r="H15" s="6">
        <v>5.7825791973279052E-3</v>
      </c>
      <c r="I15" s="6">
        <f t="shared" si="1"/>
        <v>0.12101588887015995</v>
      </c>
      <c r="J15" s="3">
        <f>+IFERROR(I15*F15,"NA")</f>
        <v>384.80516384109023</v>
      </c>
    </row>
    <row r="16" spans="2:18" x14ac:dyDescent="0.2">
      <c r="B16" s="1" t="s">
        <v>27</v>
      </c>
      <c r="C16" s="10">
        <v>0.92741991059573747</v>
      </c>
      <c r="D16" s="10">
        <v>0.93089307621266215</v>
      </c>
      <c r="E16" s="11">
        <v>290188</v>
      </c>
      <c r="F16" s="3">
        <f>+IF(((D16-C16)*E16)&lt;0,"NA",(D16-C16)*E16)</f>
        <v>1007.8709840441386</v>
      </c>
      <c r="G16" s="6">
        <v>3.1096758760913765E-2</v>
      </c>
      <c r="H16" s="6">
        <v>2.2729460193829727E-3</v>
      </c>
      <c r="I16" s="6">
        <f t="shared" si="1"/>
        <v>2.8823812741530792E-2</v>
      </c>
      <c r="J16" s="3">
        <f>+IFERROR(I16*F16,"NA")</f>
        <v>29.050684511710621</v>
      </c>
    </row>
    <row r="17" spans="2:10" x14ac:dyDescent="0.2">
      <c r="C17" s="13"/>
      <c r="D17" s="13"/>
      <c r="E17" s="14"/>
      <c r="F17" s="4"/>
      <c r="G17" s="4"/>
      <c r="H17" s="4"/>
      <c r="I17" s="13"/>
      <c r="J17" s="4"/>
    </row>
    <row r="18" spans="2:10" x14ac:dyDescent="0.2">
      <c r="B18" s="80" t="s">
        <v>3</v>
      </c>
      <c r="C18" s="81" t="s">
        <v>20</v>
      </c>
      <c r="D18" s="81"/>
      <c r="E18" s="79" t="s">
        <v>19</v>
      </c>
      <c r="F18" s="79" t="s">
        <v>18</v>
      </c>
      <c r="G18" s="79" t="s">
        <v>35</v>
      </c>
      <c r="H18" s="79" t="s">
        <v>36</v>
      </c>
      <c r="I18" s="79" t="s">
        <v>17</v>
      </c>
      <c r="J18" s="79" t="s">
        <v>32</v>
      </c>
    </row>
    <row r="19" spans="2:10" x14ac:dyDescent="0.2">
      <c r="B19" s="80"/>
      <c r="C19" s="7" t="s">
        <v>11</v>
      </c>
      <c r="D19" s="7" t="s">
        <v>10</v>
      </c>
      <c r="E19" s="79"/>
      <c r="F19" s="79"/>
      <c r="G19" s="79"/>
      <c r="H19" s="79"/>
      <c r="I19" s="79"/>
      <c r="J19" s="79"/>
    </row>
    <row r="20" spans="2:10" x14ac:dyDescent="0.2">
      <c r="B20" s="1" t="s">
        <v>9</v>
      </c>
      <c r="C20" s="10">
        <v>0.93301381321637689</v>
      </c>
      <c r="D20" s="10">
        <v>0.93974705934376934</v>
      </c>
      <c r="E20" s="11">
        <v>282675</v>
      </c>
      <c r="F20" s="3">
        <f>+IF(((D20-C20)*E20)&lt;0,"NA",(D20-C20)*E20)</f>
        <v>1903.3203490606625</v>
      </c>
      <c r="G20" s="6">
        <v>8.0442433383609846E-3</v>
      </c>
      <c r="H20" s="6">
        <v>3.4256502147619173E-4</v>
      </c>
      <c r="I20" s="6">
        <f t="shared" ref="I20:I23" si="2">+G20-H20</f>
        <v>7.7016783168847927E-3</v>
      </c>
      <c r="J20" s="3">
        <f>+IFERROR(I20*F20,"NA")</f>
        <v>14.658761062446098</v>
      </c>
    </row>
    <row r="21" spans="2:10" x14ac:dyDescent="0.2">
      <c r="B21" s="1" t="s">
        <v>29</v>
      </c>
      <c r="C21" s="10">
        <v>0.78367670364500797</v>
      </c>
      <c r="D21" s="10">
        <v>0.86260033693390148</v>
      </c>
      <c r="E21" s="11">
        <v>20182</v>
      </c>
      <c r="F21" s="3">
        <f>+IF(((D21-C21)*E21)&lt;0,"NA",(D21-C21)*E21)</f>
        <v>1592.8367670364489</v>
      </c>
      <c r="G21" s="6">
        <v>0.22178146411828345</v>
      </c>
      <c r="H21" s="6">
        <v>1.4130622092021369E-2</v>
      </c>
      <c r="I21" s="6">
        <f t="shared" si="2"/>
        <v>0.20765084202626208</v>
      </c>
      <c r="J21" s="3">
        <f>+IFERROR(I21*F21,"NA")</f>
        <v>330.75389588550769</v>
      </c>
    </row>
    <row r="22" spans="2:10" x14ac:dyDescent="0.2">
      <c r="B22" s="1" t="s">
        <v>28</v>
      </c>
      <c r="C22" s="10">
        <v>0.84528909189880008</v>
      </c>
      <c r="D22" s="10">
        <v>0.87420937136956245</v>
      </c>
      <c r="E22" s="11">
        <v>46482</v>
      </c>
      <c r="F22" s="3">
        <f>+IF(((D22-C22)*E22)&lt;0,"NA",(D22-C22)*E22)</f>
        <v>1344.2724303599764</v>
      </c>
      <c r="G22" s="6">
        <v>0.11323476379372521</v>
      </c>
      <c r="H22" s="6">
        <v>5.0203026947212995E-3</v>
      </c>
      <c r="I22" s="6">
        <f t="shared" si="2"/>
        <v>0.10821446109900391</v>
      </c>
      <c r="J22" s="3">
        <f>+IFERROR(I22*F22,"NA")</f>
        <v>145.46971662165311</v>
      </c>
    </row>
    <row r="23" spans="2:10" x14ac:dyDescent="0.2">
      <c r="B23" s="1" t="s">
        <v>27</v>
      </c>
      <c r="C23" s="10">
        <v>0.90819968033509701</v>
      </c>
      <c r="D23" s="10">
        <v>0.93279015093052886</v>
      </c>
      <c r="E23" s="11">
        <v>222884</v>
      </c>
      <c r="F23" s="3">
        <f>+IF(((D23-C23)*E23)&lt;0,"NA",(D23-C23)*E23)</f>
        <v>5480.8224481922316</v>
      </c>
      <c r="G23" s="6">
        <v>7.8012025268285254E-2</v>
      </c>
      <c r="H23" s="6">
        <v>1.269816838540865E-3</v>
      </c>
      <c r="I23" s="6">
        <f t="shared" si="2"/>
        <v>7.6742208429744385E-2</v>
      </c>
      <c r="J23" s="3">
        <f>+IFERROR(I23*F23,"NA")</f>
        <v>420.61041868559016</v>
      </c>
    </row>
    <row r="24" spans="2:10" x14ac:dyDescent="0.2">
      <c r="C24" s="13"/>
      <c r="D24" s="13"/>
      <c r="E24" s="14"/>
      <c r="F24" s="4"/>
      <c r="G24" s="4"/>
      <c r="H24" s="4"/>
      <c r="I24" s="13"/>
      <c r="J24" s="4"/>
    </row>
    <row r="25" spans="2:10" x14ac:dyDescent="0.2">
      <c r="B25" s="80" t="s">
        <v>4</v>
      </c>
      <c r="C25" s="81" t="s">
        <v>20</v>
      </c>
      <c r="D25" s="81"/>
      <c r="E25" s="79" t="s">
        <v>19</v>
      </c>
      <c r="F25" s="79" t="s">
        <v>18</v>
      </c>
      <c r="G25" s="79" t="s">
        <v>35</v>
      </c>
      <c r="H25" s="79" t="s">
        <v>36</v>
      </c>
      <c r="I25" s="79" t="s">
        <v>17</v>
      </c>
      <c r="J25" s="79" t="s">
        <v>32</v>
      </c>
    </row>
    <row r="26" spans="2:10" x14ac:dyDescent="0.2">
      <c r="B26" s="80"/>
      <c r="C26" s="7" t="s">
        <v>11</v>
      </c>
      <c r="D26" s="7" t="s">
        <v>10</v>
      </c>
      <c r="E26" s="79"/>
      <c r="F26" s="79"/>
      <c r="G26" s="79"/>
      <c r="H26" s="79"/>
      <c r="I26" s="79"/>
      <c r="J26" s="79"/>
    </row>
    <row r="27" spans="2:10" x14ac:dyDescent="0.2">
      <c r="B27" s="1" t="s">
        <v>9</v>
      </c>
      <c r="C27" s="10">
        <v>0.93979469503971225</v>
      </c>
      <c r="D27" s="10">
        <v>0.92264634073721197</v>
      </c>
      <c r="E27" s="11">
        <v>83965</v>
      </c>
      <c r="F27" s="3" t="str">
        <f>+IF(((D27-C27)*E27)&lt;0,"NA",(D27-C27)*E27)</f>
        <v>NA</v>
      </c>
      <c r="G27" s="6">
        <v>1.5739385065885798E-2</v>
      </c>
      <c r="H27" s="6">
        <v>8.1321801987866273E-4</v>
      </c>
      <c r="I27" s="6">
        <f t="shared" ref="I27:I30" si="3">+G27-H27</f>
        <v>1.4926167046007136E-2</v>
      </c>
      <c r="J27" s="3" t="str">
        <f>+IFERROR(I27*F27,"NA")</f>
        <v>NA</v>
      </c>
    </row>
    <row r="28" spans="2:10" x14ac:dyDescent="0.2">
      <c r="B28" s="1" t="s">
        <v>29</v>
      </c>
      <c r="C28" s="10">
        <v>0.79431877958968966</v>
      </c>
      <c r="D28" s="10">
        <v>0.84612546125461252</v>
      </c>
      <c r="E28" s="11">
        <v>2710</v>
      </c>
      <c r="F28" s="3">
        <f>+IF(((D28-C28)*E28)&lt;0,"NA",(D28-C28)*E28)</f>
        <v>140.39610731194094</v>
      </c>
      <c r="G28" s="6">
        <v>0.26618705035971224</v>
      </c>
      <c r="H28" s="6">
        <v>2.006105538595726E-2</v>
      </c>
      <c r="I28" s="6">
        <f t="shared" si="3"/>
        <v>0.24612599497375498</v>
      </c>
      <c r="J28" s="3">
        <f>+IFERROR(I28*F28,"NA")</f>
        <v>34.555131602593541</v>
      </c>
    </row>
    <row r="29" spans="2:10" x14ac:dyDescent="0.2">
      <c r="B29" s="1" t="s">
        <v>28</v>
      </c>
      <c r="C29" s="10">
        <v>0.86208859729978848</v>
      </c>
      <c r="D29" s="10">
        <v>0.88419860217581803</v>
      </c>
      <c r="E29" s="11">
        <v>46787</v>
      </c>
      <c r="F29" s="3">
        <f>+IF(((D29-C29)*E29)&lt;0,"NA",(D29-C29)*E29)</f>
        <v>1034.4607981347942</v>
      </c>
      <c r="G29" s="6">
        <v>2.7558257345491388E-2</v>
      </c>
      <c r="H29" s="6">
        <v>2.5623051076893327E-3</v>
      </c>
      <c r="I29" s="6">
        <f t="shared" si="3"/>
        <v>2.4995952237802054E-2</v>
      </c>
      <c r="J29" s="3">
        <f>+IFERROR(I29*F29,"NA")</f>
        <v>25.85733270205591</v>
      </c>
    </row>
    <row r="30" spans="2:10" x14ac:dyDescent="0.2">
      <c r="B30" s="1" t="s">
        <v>27</v>
      </c>
      <c r="C30" s="10">
        <v>0.83804927860860401</v>
      </c>
      <c r="D30" s="10">
        <v>0.84586363773919881</v>
      </c>
      <c r="E30" s="11">
        <v>99133</v>
      </c>
      <c r="F30" s="3">
        <f>+IF(((D30-C30)*E30)&lt;0,"NA",(D30-C30)*E30)</f>
        <v>774.6608636932549</v>
      </c>
      <c r="G30" s="6">
        <v>1.4557358779689351E-2</v>
      </c>
      <c r="H30" s="6">
        <v>2.6355646190356933E-3</v>
      </c>
      <c r="I30" s="6">
        <f t="shared" si="3"/>
        <v>1.1921794160653656E-2</v>
      </c>
      <c r="J30" s="3">
        <f>+IFERROR(I30*F30,"NA")</f>
        <v>9.2353473612651644</v>
      </c>
    </row>
    <row r="31" spans="2:10" x14ac:dyDescent="0.2">
      <c r="C31" s="13"/>
      <c r="D31" s="13"/>
      <c r="E31" s="14"/>
      <c r="F31" s="4"/>
      <c r="G31" s="4"/>
      <c r="H31" s="4"/>
      <c r="I31" s="13"/>
      <c r="J31" s="4"/>
    </row>
    <row r="32" spans="2:10" ht="15" customHeight="1" x14ac:dyDescent="0.2">
      <c r="B32" s="80" t="s">
        <v>1</v>
      </c>
      <c r="C32" s="81" t="s">
        <v>20</v>
      </c>
      <c r="D32" s="81"/>
      <c r="E32" s="79" t="s">
        <v>19</v>
      </c>
      <c r="F32" s="79" t="s">
        <v>18</v>
      </c>
      <c r="G32" s="79" t="s">
        <v>35</v>
      </c>
      <c r="H32" s="79" t="s">
        <v>36</v>
      </c>
      <c r="I32" s="79" t="s">
        <v>17</v>
      </c>
      <c r="J32" s="79" t="s">
        <v>32</v>
      </c>
    </row>
    <row r="33" spans="2:10" x14ac:dyDescent="0.2">
      <c r="B33" s="80"/>
      <c r="C33" s="7" t="s">
        <v>11</v>
      </c>
      <c r="D33" s="7" t="s">
        <v>10</v>
      </c>
      <c r="E33" s="79"/>
      <c r="F33" s="79"/>
      <c r="G33" s="79"/>
      <c r="H33" s="79"/>
      <c r="I33" s="79"/>
      <c r="J33" s="79"/>
    </row>
    <row r="34" spans="2:10" x14ac:dyDescent="0.2">
      <c r="B34" s="1" t="s">
        <v>9</v>
      </c>
      <c r="C34" s="10">
        <v>0.91312813855771535</v>
      </c>
      <c r="D34" s="10">
        <v>0.9675374149094963</v>
      </c>
      <c r="E34" s="11">
        <v>481693</v>
      </c>
      <c r="F34" s="3">
        <f>+IF(((D34-C34)*E34)&lt;0,"NA",(D34-C34)*E34)</f>
        <v>26208.567553718418</v>
      </c>
      <c r="G34" s="6">
        <v>1.1296203617644955E-2</v>
      </c>
      <c r="H34" s="6">
        <v>4.6775494790325623E-4</v>
      </c>
      <c r="I34" s="6">
        <f t="shared" ref="I34:I37" si="4">+G34-H34</f>
        <v>1.0828448669741699E-2</v>
      </c>
      <c r="J34" s="3">
        <f>+IFERROR(I34*F34,"NA")</f>
        <v>283.79812846289764</v>
      </c>
    </row>
    <row r="35" spans="2:10" x14ac:dyDescent="0.2">
      <c r="B35" s="1" t="s">
        <v>29</v>
      </c>
      <c r="C35" s="10">
        <v>0.75229891132015647</v>
      </c>
      <c r="D35" s="10">
        <v>0.77618418569541425</v>
      </c>
      <c r="E35" s="11">
        <v>26495</v>
      </c>
      <c r="F35" s="3">
        <f>+IF(((D35-C35)*E35)&lt;0,"NA",(D35-C35)*E35)</f>
        <v>632.84034457245491</v>
      </c>
      <c r="G35" s="6">
        <v>0.17841483979763911</v>
      </c>
      <c r="H35" s="6">
        <v>1.0017019207391198E-2</v>
      </c>
      <c r="I35" s="6">
        <f t="shared" si="4"/>
        <v>0.16839782059024791</v>
      </c>
      <c r="J35" s="3">
        <f>+IFERROR(I35*F35,"NA")</f>
        <v>106.56893480758293</v>
      </c>
    </row>
    <row r="36" spans="2:10" x14ac:dyDescent="0.2">
      <c r="B36" s="1" t="s">
        <v>28</v>
      </c>
      <c r="C36" s="10">
        <v>0.89167590840889821</v>
      </c>
      <c r="D36" s="10">
        <v>0.91751728826902601</v>
      </c>
      <c r="E36" s="11">
        <v>111781</v>
      </c>
      <c r="F36" s="3">
        <f>+IF(((D36-C36)*E36)&lt;0,"NA",(D36-C36)*E36)</f>
        <v>2888.5752821449455</v>
      </c>
      <c r="G36" s="6">
        <v>0.11751688795713953</v>
      </c>
      <c r="H36" s="6">
        <v>2.9738399586587494E-3</v>
      </c>
      <c r="I36" s="6">
        <f t="shared" si="4"/>
        <v>0.11454304799848078</v>
      </c>
      <c r="J36" s="3">
        <f>+IFERROR(I36*F36,"NA")</f>
        <v>330.86621718995366</v>
      </c>
    </row>
    <row r="37" spans="2:10" x14ac:dyDescent="0.2">
      <c r="B37" s="1" t="s">
        <v>27</v>
      </c>
      <c r="C37" s="10">
        <v>0.83431336096689934</v>
      </c>
      <c r="D37" s="10">
        <v>0.89677617407411259</v>
      </c>
      <c r="E37" s="11">
        <v>384388</v>
      </c>
      <c r="F37" s="3">
        <f>+IF(((D37-C37)*E37)&lt;0,"NA",(D37-C37)*E37)</f>
        <v>24009.955804655485</v>
      </c>
      <c r="G37" s="6">
        <v>3.361266004174325E-2</v>
      </c>
      <c r="H37" s="6">
        <v>2.6544051521568855E-3</v>
      </c>
      <c r="I37" s="6">
        <f t="shared" si="4"/>
        <v>3.0958254889586364E-2</v>
      </c>
      <c r="J37" s="3">
        <f>+IFERROR(I37*F37,"NA")</f>
        <v>743.30633168822817</v>
      </c>
    </row>
    <row r="38" spans="2:10" x14ac:dyDescent="0.2">
      <c r="C38" s="13"/>
      <c r="D38" s="13"/>
      <c r="E38" s="14"/>
      <c r="F38" s="4"/>
      <c r="G38" s="4"/>
      <c r="H38" s="4"/>
      <c r="I38" s="13"/>
      <c r="J38" s="4"/>
    </row>
    <row r="39" spans="2:10" ht="10.5" customHeight="1" x14ac:dyDescent="0.2">
      <c r="B39" s="19" t="s">
        <v>0</v>
      </c>
      <c r="C39" s="21" t="s">
        <v>20</v>
      </c>
      <c r="D39" s="21"/>
      <c r="E39" s="20" t="s">
        <v>19</v>
      </c>
      <c r="F39" s="20" t="s">
        <v>18</v>
      </c>
      <c r="G39" s="79" t="s">
        <v>35</v>
      </c>
      <c r="H39" s="79" t="s">
        <v>36</v>
      </c>
      <c r="I39" s="20" t="s">
        <v>17</v>
      </c>
      <c r="J39" s="20" t="s">
        <v>32</v>
      </c>
    </row>
    <row r="40" spans="2:10" ht="10.5" customHeight="1" x14ac:dyDescent="0.2">
      <c r="B40" s="19"/>
      <c r="C40" s="20" t="s">
        <v>11</v>
      </c>
      <c r="D40" s="20" t="s">
        <v>10</v>
      </c>
      <c r="E40" s="20"/>
      <c r="F40" s="20"/>
      <c r="G40" s="79"/>
      <c r="H40" s="79"/>
      <c r="I40" s="20"/>
      <c r="J40" s="20"/>
    </row>
    <row r="41" spans="2:10" x14ac:dyDescent="0.2">
      <c r="B41" s="1" t="s">
        <v>9</v>
      </c>
      <c r="C41" s="12">
        <v>0.89752556310190745</v>
      </c>
      <c r="D41" s="10">
        <v>0.91594208971484836</v>
      </c>
      <c r="E41" s="11">
        <v>334103</v>
      </c>
      <c r="F41" s="3">
        <f>+IF(((D41-C41)*E41)&lt;0,"NA",(D41-C41)*E41)</f>
        <v>6153.0167909633965</v>
      </c>
      <c r="G41" s="6">
        <v>6.6558799735235716E-3</v>
      </c>
      <c r="H41" s="6">
        <v>3.7252588891539416E-4</v>
      </c>
      <c r="I41" s="6">
        <f t="shared" ref="I41:I44" si="5">+G41-H41</f>
        <v>6.2833540846081778E-3</v>
      </c>
      <c r="J41" s="3">
        <f>+IFERROR(I41*F41,"NA")</f>
        <v>38.661583186162559</v>
      </c>
    </row>
    <row r="42" spans="2:10" x14ac:dyDescent="0.2">
      <c r="B42" s="1" t="s">
        <v>29</v>
      </c>
      <c r="C42" s="12">
        <v>0.76906661718315084</v>
      </c>
      <c r="D42" s="10">
        <v>0.86790910183960568</v>
      </c>
      <c r="E42" s="11">
        <v>41585</v>
      </c>
      <c r="F42" s="3">
        <f>+IF(((D42-C42)*E42)&lt;0,"NA",(D42-C42)*E42)</f>
        <v>4110.3647244386748</v>
      </c>
      <c r="G42" s="6">
        <v>0.22069952955614644</v>
      </c>
      <c r="H42" s="6">
        <v>2.0253795855037126E-2</v>
      </c>
      <c r="I42" s="6">
        <f t="shared" si="5"/>
        <v>0.20044573370110932</v>
      </c>
      <c r="J42" s="3">
        <f>+IFERROR(I42*F42,"NA")</f>
        <v>823.90507296926819</v>
      </c>
    </row>
    <row r="43" spans="2:10" x14ac:dyDescent="0.2">
      <c r="B43" s="1" t="s">
        <v>28</v>
      </c>
      <c r="C43" s="12">
        <v>0.90758654157230667</v>
      </c>
      <c r="D43" s="10">
        <v>0.8687912324057161</v>
      </c>
      <c r="E43" s="11">
        <v>232675</v>
      </c>
      <c r="F43" s="3" t="str">
        <f>+IF(((D43-C43)*E43)&lt;0,"NA",(D43-C43)*E43)</f>
        <v>NA</v>
      </c>
      <c r="G43" s="6">
        <v>3.9883235463833544E-2</v>
      </c>
      <c r="H43" s="6">
        <v>3.2550730660018006E-3</v>
      </c>
      <c r="I43" s="6">
        <f t="shared" si="5"/>
        <v>3.6628162397831746E-2</v>
      </c>
      <c r="J43" s="3" t="str">
        <f>+IFERROR(I43*F43,"NA")</f>
        <v>NA</v>
      </c>
    </row>
    <row r="44" spans="2:10" x14ac:dyDescent="0.2">
      <c r="B44" s="1" t="s">
        <v>27</v>
      </c>
      <c r="C44" s="12">
        <v>0.9058087702476193</v>
      </c>
      <c r="D44" s="10">
        <v>0.91168880870373403</v>
      </c>
      <c r="E44" s="11">
        <v>365820</v>
      </c>
      <c r="F44" s="3">
        <f>+IF(((D44-C44)*E44)&lt;0,"NA",(D44-C44)*E44)</f>
        <v>2151.0356680158916</v>
      </c>
      <c r="G44" s="6">
        <v>6.1329253782083974E-2</v>
      </c>
      <c r="H44" s="6">
        <v>3.2832204944919854E-3</v>
      </c>
      <c r="I44" s="6">
        <f t="shared" si="5"/>
        <v>5.8046033287591989E-2</v>
      </c>
      <c r="J44" s="3">
        <f>+IFERROR(I44*F44,"NA")</f>
        <v>124.85908798844811</v>
      </c>
    </row>
    <row r="46" spans="2:10" x14ac:dyDescent="0.2">
      <c r="B46" s="19" t="s">
        <v>6</v>
      </c>
      <c r="C46" s="9" t="s">
        <v>20</v>
      </c>
      <c r="D46" s="9"/>
      <c r="E46" s="8" t="s">
        <v>19</v>
      </c>
      <c r="F46" s="8" t="s">
        <v>18</v>
      </c>
      <c r="G46" s="79" t="s">
        <v>35</v>
      </c>
      <c r="H46" s="79" t="s">
        <v>36</v>
      </c>
      <c r="I46" s="8" t="s">
        <v>17</v>
      </c>
      <c r="J46" s="8" t="s">
        <v>32</v>
      </c>
    </row>
    <row r="47" spans="2:10" x14ac:dyDescent="0.2">
      <c r="B47" s="19"/>
      <c r="C47" s="8" t="s">
        <v>11</v>
      </c>
      <c r="D47" s="8" t="s">
        <v>10</v>
      </c>
      <c r="E47" s="8"/>
      <c r="F47" s="8"/>
      <c r="G47" s="79"/>
      <c r="H47" s="79"/>
      <c r="I47" s="8"/>
      <c r="J47" s="8"/>
    </row>
    <row r="48" spans="2:10" x14ac:dyDescent="0.2">
      <c r="B48" s="1" t="s">
        <v>9</v>
      </c>
      <c r="C48" s="5">
        <v>0.91630594280686362</v>
      </c>
      <c r="D48" s="5">
        <v>0.95220747877631218</v>
      </c>
      <c r="E48" s="18">
        <v>16307.133</v>
      </c>
      <c r="F48" s="2">
        <f>+IF(((D48-C48)*E48)&lt;0,"NA",(D48-C48)*E48)</f>
        <v>585.45112195808167</v>
      </c>
      <c r="G48" s="22">
        <v>1.2201116026252639E-2</v>
      </c>
      <c r="H48" s="22">
        <v>2.6037215636961228E-4</v>
      </c>
      <c r="I48" s="6">
        <f t="shared" ref="I48:I50" si="6">+G48-H48</f>
        <v>1.1940743869883027E-2</v>
      </c>
      <c r="J48" s="2">
        <f>+IFERROR(I48*F48,"NA")</f>
        <v>6.9907218956371038</v>
      </c>
    </row>
    <row r="49" spans="2:18" x14ac:dyDescent="0.2">
      <c r="B49" s="1" t="s">
        <v>8</v>
      </c>
      <c r="C49" s="5">
        <v>0.826194222998484</v>
      </c>
      <c r="D49" s="5">
        <v>0.91050759342533805</v>
      </c>
      <c r="E49" s="18">
        <v>2024.317</v>
      </c>
      <c r="F49" s="2">
        <f>+IF(((D49-C49)*E49)&lt;0,"NA",(D49-C49)*E49)</f>
        <v>170.6769890823779</v>
      </c>
      <c r="G49" s="22">
        <v>0.11306713289126347</v>
      </c>
      <c r="H49" s="22">
        <v>3.0160225178986477E-3</v>
      </c>
      <c r="I49" s="6">
        <f t="shared" si="6"/>
        <v>0.11005111037336482</v>
      </c>
      <c r="J49" s="2">
        <f>+IFERROR(I49*F49,"NA")</f>
        <v>18.783192163698352</v>
      </c>
    </row>
    <row r="50" spans="2:18" x14ac:dyDescent="0.2">
      <c r="B50" s="1" t="s">
        <v>7</v>
      </c>
      <c r="C50" s="5">
        <v>0.93521337966876039</v>
      </c>
      <c r="D50" s="5">
        <v>0.88338009983348709</v>
      </c>
      <c r="E50" s="18">
        <v>17243.112000000001</v>
      </c>
      <c r="F50" s="2" t="str">
        <f>+IF(((D50-C50)*E50)&lt;0,"NA",(D50-C50)*E50)</f>
        <v>NA</v>
      </c>
      <c r="G50" s="22">
        <v>1.3506649220204153E-2</v>
      </c>
      <c r="H50" s="22">
        <v>3.5831935747785188E-3</v>
      </c>
      <c r="I50" s="6">
        <f t="shared" si="6"/>
        <v>9.9234556454256342E-3</v>
      </c>
      <c r="J50" s="2" t="str">
        <f>+IFERROR(I50*F50,"NA")</f>
        <v>NA</v>
      </c>
    </row>
    <row r="52" spans="2:18" x14ac:dyDescent="0.2">
      <c r="B52" s="17" t="s">
        <v>33</v>
      </c>
      <c r="C52" s="17"/>
      <c r="D52" s="17"/>
      <c r="E52" s="17"/>
      <c r="F52" s="17"/>
      <c r="G52" s="17"/>
      <c r="H52" s="17"/>
      <c r="I52" s="17"/>
      <c r="J52" s="17"/>
      <c r="K52" s="17"/>
      <c r="L52" s="17"/>
      <c r="M52" s="17"/>
      <c r="N52" s="17"/>
      <c r="O52" s="17"/>
      <c r="P52" s="17"/>
      <c r="Q52" s="16"/>
      <c r="R52" s="16"/>
    </row>
    <row r="54" spans="2:18" ht="11.25" customHeight="1" x14ac:dyDescent="0.2">
      <c r="B54" s="80" t="s">
        <v>5</v>
      </c>
      <c r="C54" s="81" t="s">
        <v>26</v>
      </c>
      <c r="D54" s="81"/>
      <c r="E54" s="79" t="s">
        <v>25</v>
      </c>
      <c r="F54" s="79"/>
      <c r="G54" s="79" t="s">
        <v>24</v>
      </c>
      <c r="H54" s="79"/>
      <c r="I54" s="79" t="s">
        <v>23</v>
      </c>
      <c r="J54" s="79" t="s">
        <v>22</v>
      </c>
      <c r="K54" s="79" t="s">
        <v>32</v>
      </c>
    </row>
    <row r="55" spans="2:18" x14ac:dyDescent="0.2">
      <c r="B55" s="80"/>
      <c r="C55" s="7" t="s">
        <v>14</v>
      </c>
      <c r="D55" s="7" t="s">
        <v>13</v>
      </c>
      <c r="E55" s="7" t="s">
        <v>12</v>
      </c>
      <c r="F55" s="7" t="s">
        <v>10</v>
      </c>
      <c r="G55" s="7" t="s">
        <v>12</v>
      </c>
      <c r="H55" s="7" t="s">
        <v>10</v>
      </c>
      <c r="I55" s="79"/>
      <c r="J55" s="79"/>
      <c r="K55" s="79"/>
    </row>
    <row r="56" spans="2:18" x14ac:dyDescent="0.2">
      <c r="B56" s="1" t="s">
        <v>9</v>
      </c>
      <c r="C56" s="3">
        <v>170219</v>
      </c>
      <c r="D56" s="3">
        <v>23324</v>
      </c>
      <c r="E56" s="6">
        <v>5.6573885494455762E-4</v>
      </c>
      <c r="F56" s="6">
        <v>3.6423665983233362E-4</v>
      </c>
      <c r="G56" s="6">
        <v>7.526342197691922E-3</v>
      </c>
      <c r="H56" s="6">
        <v>8.1461155890927804E-3</v>
      </c>
      <c r="I56" s="3">
        <f>+IF(((E56-F56)*C56)&lt;0,"NA",((E56-F56)*C56))</f>
        <v>34.299502149807658</v>
      </c>
      <c r="J56" s="3" t="str">
        <f>+IF(((G56-H56)*D56)&lt;0,"NA",((G56-H56)*D56))</f>
        <v>NA</v>
      </c>
      <c r="K56" s="3">
        <f>+I56</f>
        <v>34.299502149807658</v>
      </c>
    </row>
    <row r="57" spans="2:18" x14ac:dyDescent="0.2">
      <c r="B57" s="1" t="s">
        <v>29</v>
      </c>
      <c r="C57" s="3">
        <v>11499</v>
      </c>
      <c r="D57" s="3">
        <v>2021</v>
      </c>
      <c r="E57" s="6">
        <v>1.0985352862849533E-2</v>
      </c>
      <c r="F57" s="6">
        <v>1.3131576658839898E-2</v>
      </c>
      <c r="G57" s="6">
        <v>0.18902015288394719</v>
      </c>
      <c r="H57" s="6">
        <v>0.21128154379020286</v>
      </c>
      <c r="I57" s="3" t="str">
        <f>+IF(((E57-F57)*C57)&lt;0,"NA",((E57-F57)*C57))</f>
        <v>NA</v>
      </c>
      <c r="J57" s="3" t="str">
        <f>+IF(((G57-H57)*D57)&lt;0,"NA",((G57-H57)*D57))</f>
        <v>NA</v>
      </c>
      <c r="K57" s="15" t="s">
        <v>4</v>
      </c>
    </row>
    <row r="58" spans="2:18" x14ac:dyDescent="0.2">
      <c r="B58" s="1" t="s">
        <v>28</v>
      </c>
      <c r="C58" s="3">
        <v>80027</v>
      </c>
      <c r="D58" s="3">
        <v>12407</v>
      </c>
      <c r="E58" s="6">
        <v>2.1184096118883884E-3</v>
      </c>
      <c r="F58" s="6">
        <v>2.249240881202594E-3</v>
      </c>
      <c r="G58" s="6">
        <v>6.5466198687623989E-2</v>
      </c>
      <c r="H58" s="6">
        <v>3.9332634802933829E-2</v>
      </c>
      <c r="I58" s="3" t="str">
        <f>+IF(((E58-F58)*C58)&lt;0,"NA",((E58-F58)*C58))</f>
        <v>NA</v>
      </c>
      <c r="J58" s="3">
        <f>+IF(((G58-H58)*D58)&lt;0,"NA",((G58-H58)*D58))</f>
        <v>324.23912711735079</v>
      </c>
      <c r="K58" s="3">
        <f>+J58</f>
        <v>324.23912711735079</v>
      </c>
    </row>
    <row r="59" spans="2:18" x14ac:dyDescent="0.2">
      <c r="B59" s="1" t="s">
        <v>27</v>
      </c>
      <c r="C59" s="3">
        <v>339653</v>
      </c>
      <c r="D59" s="3">
        <v>47923</v>
      </c>
      <c r="E59" s="6">
        <v>2.629296697548284E-3</v>
      </c>
      <c r="F59" s="6">
        <v>2.0609268871465878E-3</v>
      </c>
      <c r="G59" s="6">
        <v>2.4677934050348658E-2</v>
      </c>
      <c r="H59" s="6">
        <v>3.5890908332116105E-2</v>
      </c>
      <c r="I59" s="3">
        <f>+IF(((E59-F59)*C59)&lt;0,"NA",((E59-F59)*C59))</f>
        <v>193.04851121236734</v>
      </c>
      <c r="J59" s="3" t="str">
        <f>+IF(((G59-H59)*D59)&lt;0,"NA",((G59-H59)*D59))</f>
        <v>NA</v>
      </c>
      <c r="K59" s="3">
        <f>+I59</f>
        <v>193.04851121236734</v>
      </c>
    </row>
    <row r="60" spans="2:18" x14ac:dyDescent="0.2">
      <c r="C60" s="13"/>
      <c r="D60" s="13"/>
      <c r="E60" s="14"/>
      <c r="F60" s="4"/>
      <c r="G60" s="13"/>
      <c r="H60" s="4"/>
    </row>
    <row r="61" spans="2:18" ht="11.25" customHeight="1" x14ac:dyDescent="0.2">
      <c r="B61" s="80" t="s">
        <v>2</v>
      </c>
      <c r="C61" s="81" t="s">
        <v>26</v>
      </c>
      <c r="D61" s="81"/>
      <c r="E61" s="79" t="s">
        <v>25</v>
      </c>
      <c r="F61" s="79"/>
      <c r="G61" s="79" t="s">
        <v>24</v>
      </c>
      <c r="H61" s="79"/>
      <c r="I61" s="79" t="s">
        <v>23</v>
      </c>
      <c r="J61" s="79" t="s">
        <v>22</v>
      </c>
      <c r="K61" s="79" t="s">
        <v>32</v>
      </c>
    </row>
    <row r="62" spans="2:18" x14ac:dyDescent="0.2">
      <c r="B62" s="80"/>
      <c r="C62" s="7" t="s">
        <v>14</v>
      </c>
      <c r="D62" s="7" t="s">
        <v>13</v>
      </c>
      <c r="E62" s="7" t="s">
        <v>12</v>
      </c>
      <c r="F62" s="7" t="s">
        <v>10</v>
      </c>
      <c r="G62" s="7" t="s">
        <v>12</v>
      </c>
      <c r="H62" s="7" t="s">
        <v>10</v>
      </c>
      <c r="I62" s="79"/>
      <c r="J62" s="79"/>
      <c r="K62" s="79"/>
    </row>
    <row r="63" spans="2:18" x14ac:dyDescent="0.2">
      <c r="B63" s="1" t="s">
        <v>9</v>
      </c>
      <c r="C63" s="3">
        <v>339619</v>
      </c>
      <c r="D63" s="3">
        <v>16609</v>
      </c>
      <c r="E63" s="6">
        <v>7.0335983889357795E-4</v>
      </c>
      <c r="F63" s="6">
        <v>4.7111616252329814E-4</v>
      </c>
      <c r="G63" s="6">
        <v>2.3982501367080696E-2</v>
      </c>
      <c r="H63" s="6">
        <v>2.4625203203082667E-2</v>
      </c>
      <c r="I63" s="3">
        <f>+IF(((E63-F63)*C63)&lt;0,"NA",((E63-F63)*C63))</f>
        <v>78.874365125198054</v>
      </c>
      <c r="J63" s="3" t="str">
        <f>+IF(((G63-H63)*D63)&lt;0,"NA",((G63-H63)*D63))</f>
        <v>NA</v>
      </c>
      <c r="K63" s="3">
        <f>+I63</f>
        <v>78.874365125198054</v>
      </c>
    </row>
    <row r="64" spans="2:18" x14ac:dyDescent="0.2">
      <c r="B64" s="1" t="s">
        <v>29</v>
      </c>
      <c r="C64" s="3">
        <v>14073</v>
      </c>
      <c r="D64" s="3">
        <v>3475</v>
      </c>
      <c r="E64" s="6">
        <v>4.8224083164885939E-2</v>
      </c>
      <c r="F64" s="6">
        <v>2.0962126056988561E-2</v>
      </c>
      <c r="G64" s="6">
        <v>0.32764088802146862</v>
      </c>
      <c r="H64" s="6">
        <v>0.25611510791366904</v>
      </c>
      <c r="I64" s="3">
        <f>+IF(((E64-F64)*C64)&lt;0,"NA",((E64-F64)*C64))</f>
        <v>383.6575223794398</v>
      </c>
      <c r="J64" s="3">
        <f>+IF(((G64-H64)*D64)&lt;0,"NA",((G64-H64)*D64))</f>
        <v>248.55208587460356</v>
      </c>
      <c r="K64" s="3">
        <f>+J64+I64</f>
        <v>632.20960825404336</v>
      </c>
    </row>
    <row r="65" spans="2:11" x14ac:dyDescent="0.2">
      <c r="B65" s="1" t="s">
        <v>28</v>
      </c>
      <c r="C65" s="3">
        <v>95805</v>
      </c>
      <c r="D65" s="3">
        <v>9661</v>
      </c>
      <c r="E65" s="6">
        <v>1.0609037328094302E-2</v>
      </c>
      <c r="F65" s="6">
        <v>5.7825791973279052E-3</v>
      </c>
      <c r="G65" s="6">
        <v>0.13033847244373561</v>
      </c>
      <c r="H65" s="6">
        <v>0.12679846806748785</v>
      </c>
      <c r="I65" s="3">
        <f>+IF(((E65-F65)*C65)&lt;0,"NA",((E65-F65)*C65))</f>
        <v>462.3988212180746</v>
      </c>
      <c r="J65" s="3">
        <f>+IF(((G65-H65)*D65)&lt;0,"NA",((G65-H65)*D65))</f>
        <v>34.199982278929689</v>
      </c>
      <c r="K65" s="3">
        <f>+J65+I65</f>
        <v>496.59880349700427</v>
      </c>
    </row>
    <row r="66" spans="2:11" x14ac:dyDescent="0.2">
      <c r="B66" s="1" t="s">
        <v>27</v>
      </c>
      <c r="C66" s="3">
        <v>270134</v>
      </c>
      <c r="D66" s="3">
        <v>16722</v>
      </c>
      <c r="E66" s="6">
        <v>2.026106556361925E-3</v>
      </c>
      <c r="F66" s="6">
        <v>2.2729460193829727E-3</v>
      </c>
      <c r="G66" s="6">
        <v>4.3143044619422574E-2</v>
      </c>
      <c r="H66" s="6">
        <v>3.1096758760913765E-2</v>
      </c>
      <c r="I66" s="3" t="str">
        <f>+IF(((E66-F66)*C66)&lt;0,"NA",((E66-F66)*C66))</f>
        <v>NA</v>
      </c>
      <c r="J66" s="3">
        <f>+IF(((G66-H66)*D66)&lt;0,"NA",((G66-H66)*D66))</f>
        <v>201.43799212598432</v>
      </c>
      <c r="K66" s="3">
        <f>+J66</f>
        <v>201.43799212598432</v>
      </c>
    </row>
    <row r="67" spans="2:11" x14ac:dyDescent="0.2">
      <c r="C67" s="13"/>
      <c r="D67" s="13"/>
      <c r="E67" s="14"/>
      <c r="F67" s="4"/>
      <c r="G67" s="13"/>
      <c r="H67" s="4"/>
    </row>
    <row r="68" spans="2:11" ht="11.25" customHeight="1" x14ac:dyDescent="0.2">
      <c r="B68" s="80" t="s">
        <v>3</v>
      </c>
      <c r="C68" s="81" t="s">
        <v>26</v>
      </c>
      <c r="D68" s="81"/>
      <c r="E68" s="79" t="s">
        <v>25</v>
      </c>
      <c r="F68" s="79"/>
      <c r="G68" s="79" t="s">
        <v>24</v>
      </c>
      <c r="H68" s="79"/>
      <c r="I68" s="79" t="s">
        <v>23</v>
      </c>
      <c r="J68" s="79" t="s">
        <v>22</v>
      </c>
      <c r="K68" s="79" t="s">
        <v>32</v>
      </c>
    </row>
    <row r="69" spans="2:11" x14ac:dyDescent="0.2">
      <c r="B69" s="80"/>
      <c r="C69" s="7" t="s">
        <v>14</v>
      </c>
      <c r="D69" s="7" t="s">
        <v>13</v>
      </c>
      <c r="E69" s="7" t="s">
        <v>12</v>
      </c>
      <c r="F69" s="7" t="s">
        <v>10</v>
      </c>
      <c r="G69" s="7" t="s">
        <v>12</v>
      </c>
      <c r="H69" s="7" t="s">
        <v>10</v>
      </c>
      <c r="I69" s="79"/>
      <c r="J69" s="79"/>
      <c r="K69" s="79"/>
    </row>
    <row r="70" spans="2:11" x14ac:dyDescent="0.2">
      <c r="B70" s="1" t="s">
        <v>9</v>
      </c>
      <c r="C70" s="3">
        <v>265643</v>
      </c>
      <c r="D70" s="3">
        <v>15912</v>
      </c>
      <c r="E70" s="6">
        <v>2.4715289556578629E-4</v>
      </c>
      <c r="F70" s="6">
        <v>3.4256502147619173E-4</v>
      </c>
      <c r="G70" s="6">
        <v>1.1495073539911466E-2</v>
      </c>
      <c r="H70" s="6">
        <v>8.0442433383609846E-3</v>
      </c>
      <c r="I70" s="3" t="str">
        <f>+IF(((E70-F70)*C70)&lt;0,"NA",((E70-F70)*C70))</f>
        <v>NA</v>
      </c>
      <c r="J70" s="3">
        <f>+IF(((G70-H70)*D70)&lt;0,"NA",((G70-H70)*D70))</f>
        <v>54.909610167071257</v>
      </c>
      <c r="K70" s="3">
        <f>+J70</f>
        <v>54.909610167071257</v>
      </c>
    </row>
    <row r="71" spans="2:11" x14ac:dyDescent="0.2">
      <c r="B71" s="1" t="s">
        <v>29</v>
      </c>
      <c r="C71" s="3">
        <v>17409</v>
      </c>
      <c r="D71" s="3">
        <v>2773</v>
      </c>
      <c r="E71" s="6">
        <v>1.1234692731153803E-2</v>
      </c>
      <c r="F71" s="6">
        <v>1.4130622092021369E-2</v>
      </c>
      <c r="G71" s="6">
        <v>0.27901785714285715</v>
      </c>
      <c r="H71" s="6">
        <v>0.22178146411828345</v>
      </c>
      <c r="I71" s="3" t="str">
        <f>+IF(((E71-F71)*C71)&lt;0,"NA",((E71-F71)*C71))</f>
        <v>NA</v>
      </c>
      <c r="J71" s="3">
        <f>+IF(((G71-H71)*D71)&lt;0,"NA",((G71-H71)*D71))</f>
        <v>158.71651785714286</v>
      </c>
      <c r="K71" s="3">
        <f>+J71</f>
        <v>158.71651785714286</v>
      </c>
    </row>
    <row r="72" spans="2:11" x14ac:dyDescent="0.2">
      <c r="B72" s="1" t="s">
        <v>28</v>
      </c>
      <c r="C72" s="3">
        <v>40635</v>
      </c>
      <c r="D72" s="3">
        <v>5546</v>
      </c>
      <c r="E72" s="6">
        <v>5.7117258371598163E-3</v>
      </c>
      <c r="F72" s="6">
        <v>5.0203026947212995E-3</v>
      </c>
      <c r="G72" s="6">
        <v>0.11369193154034229</v>
      </c>
      <c r="H72" s="6">
        <v>0.11323476379372521</v>
      </c>
      <c r="I72" s="3">
        <f>+IF(((E72-F72)*C72)&lt;0,"NA",((E72-F72)*C72))</f>
        <v>28.095979392989129</v>
      </c>
      <c r="J72" s="3">
        <f>+IF(((G72-H72)*D72)&lt;0,"NA",((G72-H72)*D72))</f>
        <v>2.5354523227383368</v>
      </c>
      <c r="K72" s="3">
        <f>+J72+I72</f>
        <v>30.631431715727466</v>
      </c>
    </row>
    <row r="73" spans="2:11" x14ac:dyDescent="0.2">
      <c r="B73" s="1" t="s">
        <v>27</v>
      </c>
      <c r="C73" s="3">
        <v>207904</v>
      </c>
      <c r="D73" s="3">
        <v>13139</v>
      </c>
      <c r="E73" s="6">
        <v>3.351477964953116E-3</v>
      </c>
      <c r="F73" s="6">
        <v>1.269816838540865E-3</v>
      </c>
      <c r="G73" s="6">
        <v>5.4153434731739933E-2</v>
      </c>
      <c r="H73" s="6">
        <v>7.8012025268285254E-2</v>
      </c>
      <c r="I73" s="3">
        <f>+IF(((E73-F73)*C73)&lt;0,"NA",((E73-F73)*C73))</f>
        <v>432.7856748256126</v>
      </c>
      <c r="J73" s="3" t="str">
        <f>+IF(((G73-H73)*D73)&lt;0,"NA",((G73-H73)*D73))</f>
        <v>NA</v>
      </c>
      <c r="K73" s="3">
        <f>+I73</f>
        <v>432.7856748256126</v>
      </c>
    </row>
    <row r="74" spans="2:11" x14ac:dyDescent="0.2">
      <c r="C74" s="13"/>
      <c r="D74" s="13"/>
      <c r="E74" s="14"/>
      <c r="F74" s="4"/>
      <c r="G74" s="13"/>
      <c r="H74" s="4"/>
    </row>
    <row r="75" spans="2:11" ht="11.25" customHeight="1" x14ac:dyDescent="0.2">
      <c r="B75" s="80" t="s">
        <v>4</v>
      </c>
      <c r="C75" s="81" t="s">
        <v>26</v>
      </c>
      <c r="D75" s="81"/>
      <c r="E75" s="79" t="s">
        <v>25</v>
      </c>
      <c r="F75" s="79"/>
      <c r="G75" s="79" t="s">
        <v>24</v>
      </c>
      <c r="H75" s="79"/>
      <c r="I75" s="79" t="s">
        <v>23</v>
      </c>
      <c r="J75" s="79" t="s">
        <v>22</v>
      </c>
      <c r="K75" s="79" t="s">
        <v>32</v>
      </c>
    </row>
    <row r="76" spans="2:11" x14ac:dyDescent="0.2">
      <c r="B76" s="80"/>
      <c r="C76" s="7" t="s">
        <v>14</v>
      </c>
      <c r="D76" s="7" t="s">
        <v>13</v>
      </c>
      <c r="E76" s="7" t="s">
        <v>12</v>
      </c>
      <c r="F76" s="7" t="s">
        <v>10</v>
      </c>
      <c r="G76" s="7" t="s">
        <v>12</v>
      </c>
      <c r="H76" s="7" t="s">
        <v>10</v>
      </c>
      <c r="I76" s="79"/>
      <c r="J76" s="79"/>
      <c r="K76" s="79"/>
    </row>
    <row r="77" spans="2:11" x14ac:dyDescent="0.2">
      <c r="B77" s="1" t="s">
        <v>9</v>
      </c>
      <c r="C77" s="3">
        <v>77470</v>
      </c>
      <c r="D77" s="3">
        <v>5464</v>
      </c>
      <c r="E77" s="6">
        <v>1.138910984163714E-3</v>
      </c>
      <c r="F77" s="6">
        <v>8.1321801987866273E-4</v>
      </c>
      <c r="G77" s="6">
        <v>1.6642547033285094E-2</v>
      </c>
      <c r="H77" s="6">
        <v>1.5739385065885798E-2</v>
      </c>
      <c r="I77" s="3">
        <f>+IF(((E77-F77)*C77)&lt;0,"NA",((E77-F77)*C77))</f>
        <v>25.231433943162923</v>
      </c>
      <c r="J77" s="3">
        <f>+IF(((G77-H77)*D77)&lt;0,"NA",((G77-H77)*D77))</f>
        <v>4.9348769898697515</v>
      </c>
      <c r="K77" s="3">
        <f>+J77+I77</f>
        <v>30.166310933032676</v>
      </c>
    </row>
    <row r="78" spans="2:11" x14ac:dyDescent="0.2">
      <c r="B78" s="1" t="s">
        <v>29</v>
      </c>
      <c r="C78" s="3">
        <v>2293</v>
      </c>
      <c r="D78" s="3">
        <v>417</v>
      </c>
      <c r="E78" s="6">
        <v>2.5847214244686962E-2</v>
      </c>
      <c r="F78" s="6">
        <v>2.006105538595726E-2</v>
      </c>
      <c r="G78" s="6">
        <v>0.43333333333333335</v>
      </c>
      <c r="H78" s="6">
        <v>0.26618705035971224</v>
      </c>
      <c r="I78" s="3">
        <f>+IF(((E78-F78)*C78)&lt;0,"NA",((E78-F78)*C78))</f>
        <v>13.267662263067205</v>
      </c>
      <c r="J78" s="3">
        <f>+IF(((G78-H78)*D78)&lt;0,"NA",((G78-H78)*D78))</f>
        <v>69.7</v>
      </c>
      <c r="K78" s="3">
        <f>+J78+I78</f>
        <v>82.967662263067211</v>
      </c>
    </row>
    <row r="79" spans="2:11" x14ac:dyDescent="0.2">
      <c r="B79" s="1" t="s">
        <v>28</v>
      </c>
      <c r="C79" s="3">
        <v>41369</v>
      </c>
      <c r="D79" s="3">
        <v>4935</v>
      </c>
      <c r="E79" s="6">
        <v>2.6287958906179181E-3</v>
      </c>
      <c r="F79" s="6">
        <v>2.5623051076893327E-3</v>
      </c>
      <c r="G79" s="6">
        <v>3.6677709417889254E-2</v>
      </c>
      <c r="H79" s="6">
        <v>2.7558257345491388E-2</v>
      </c>
      <c r="I79" s="3">
        <f>+IF(((E79-F79)*C79)&lt;0,"NA",((E79-F79)*C79))</f>
        <v>2.7506571989726516</v>
      </c>
      <c r="J79" s="3">
        <f>+IF(((G79-H79)*D79)&lt;0,"NA",((G79-H79)*D79))</f>
        <v>45.004495977283469</v>
      </c>
      <c r="K79" s="3">
        <f>+J79+I79</f>
        <v>47.755153176256123</v>
      </c>
    </row>
    <row r="80" spans="2:11" x14ac:dyDescent="0.2">
      <c r="B80" s="1" t="s">
        <v>27</v>
      </c>
      <c r="C80" s="3">
        <v>83853</v>
      </c>
      <c r="D80" s="3">
        <v>14357</v>
      </c>
      <c r="E80" s="6">
        <v>2.9989303178484107E-3</v>
      </c>
      <c r="F80" s="6">
        <v>2.6355646190356933E-3</v>
      </c>
      <c r="G80" s="6">
        <v>2.6678049301035109E-2</v>
      </c>
      <c r="H80" s="6">
        <v>1.4557358779689351E-2</v>
      </c>
      <c r="I80" s="3">
        <f>+IF(((E80-F80)*C80)&lt;0,"NA",((E80-F80)*C80))</f>
        <v>30.469303942542791</v>
      </c>
      <c r="J80" s="3">
        <f>+IF(((G80-H80)*D80)&lt;0,"NA",((G80-H80)*D80))</f>
        <v>174.01675381496105</v>
      </c>
      <c r="K80" s="3">
        <f>+J80+I80</f>
        <v>204.48605775750383</v>
      </c>
    </row>
    <row r="81" spans="2:11" x14ac:dyDescent="0.2">
      <c r="C81" s="13"/>
      <c r="D81" s="13"/>
      <c r="E81" s="14"/>
      <c r="F81" s="4"/>
      <c r="G81" s="13"/>
      <c r="H81" s="4"/>
    </row>
    <row r="82" spans="2:11" ht="11.25" customHeight="1" x14ac:dyDescent="0.2">
      <c r="B82" s="80" t="s">
        <v>1</v>
      </c>
      <c r="C82" s="81" t="s">
        <v>26</v>
      </c>
      <c r="D82" s="81"/>
      <c r="E82" s="79" t="s">
        <v>25</v>
      </c>
      <c r="F82" s="79"/>
      <c r="G82" s="79" t="s">
        <v>24</v>
      </c>
      <c r="H82" s="79"/>
      <c r="I82" s="79" t="s">
        <v>23</v>
      </c>
      <c r="J82" s="79" t="s">
        <v>22</v>
      </c>
      <c r="K82" s="79" t="s">
        <v>32</v>
      </c>
    </row>
    <row r="83" spans="2:11" x14ac:dyDescent="0.2">
      <c r="B83" s="80"/>
      <c r="C83" s="7" t="s">
        <v>14</v>
      </c>
      <c r="D83" s="7" t="s">
        <v>13</v>
      </c>
      <c r="E83" s="7" t="s">
        <v>12</v>
      </c>
      <c r="F83" s="7" t="s">
        <v>10</v>
      </c>
      <c r="G83" s="7" t="s">
        <v>12</v>
      </c>
      <c r="H83" s="7" t="s">
        <v>10</v>
      </c>
      <c r="I83" s="79"/>
      <c r="J83" s="79"/>
      <c r="K83" s="79"/>
    </row>
    <row r="84" spans="2:11" x14ac:dyDescent="0.2">
      <c r="B84" s="1" t="s">
        <v>9</v>
      </c>
      <c r="C84" s="3">
        <v>466056</v>
      </c>
      <c r="D84" s="3">
        <v>13987</v>
      </c>
      <c r="E84" s="6">
        <v>6.1796168637544475E-4</v>
      </c>
      <c r="F84" s="6">
        <v>4.6775494790325623E-4</v>
      </c>
      <c r="G84" s="6">
        <v>1.8352833218628125E-2</v>
      </c>
      <c r="H84" s="6">
        <v>1.1296203617644955E-2</v>
      </c>
      <c r="I84" s="3">
        <f>+IF(((E84-F84)*C84)&lt;0,"NA",((E84-F84)*C84))</f>
        <v>70.004751705394284</v>
      </c>
      <c r="J84" s="3">
        <f>+IF(((G84-H84)*D84)&lt;0,"NA",((G84-H84)*D84))</f>
        <v>98.701078228951587</v>
      </c>
      <c r="K84" s="3">
        <f>+J84+I84</f>
        <v>168.70582993434587</v>
      </c>
    </row>
    <row r="85" spans="2:11" x14ac:dyDescent="0.2">
      <c r="B85" s="1" t="s">
        <v>29</v>
      </c>
      <c r="C85" s="3">
        <v>20565</v>
      </c>
      <c r="D85" s="3">
        <v>5930</v>
      </c>
      <c r="E85" s="6">
        <v>2.5267249757045675E-2</v>
      </c>
      <c r="F85" s="6">
        <v>1.0017019207391198E-2</v>
      </c>
      <c r="G85" s="6">
        <v>0.20439149731371176</v>
      </c>
      <c r="H85" s="6">
        <v>0.17841483979763911</v>
      </c>
      <c r="I85" s="3">
        <f>+IF(((E85-F85)*C85)&lt;0,"NA",((E85-F85)*C85))</f>
        <v>313.62099125364432</v>
      </c>
      <c r="J85" s="3">
        <f>+IF(((G85-H85)*D85)&lt;0,"NA",((G85-H85)*D85))</f>
        <v>154.04157907031077</v>
      </c>
      <c r="K85" s="3">
        <f>+J85+I85</f>
        <v>467.66257032395509</v>
      </c>
    </row>
    <row r="86" spans="2:11" x14ac:dyDescent="0.2">
      <c r="B86" s="1" t="s">
        <v>28</v>
      </c>
      <c r="C86" s="3">
        <v>102561</v>
      </c>
      <c r="D86" s="3">
        <v>8586</v>
      </c>
      <c r="E86" s="6">
        <v>5.6993588221325104E-3</v>
      </c>
      <c r="F86" s="6">
        <v>2.9738399586587494E-3</v>
      </c>
      <c r="G86" s="6">
        <v>8.3964509846353605E-2</v>
      </c>
      <c r="H86" s="6">
        <v>0.11751688795713953</v>
      </c>
      <c r="I86" s="3">
        <f>+IF(((E86-F86)*C86)&lt;0,"NA",((E86-F86)*C86))</f>
        <v>279.53194015673239</v>
      </c>
      <c r="J86" s="3" t="str">
        <f>+IF(((G86-H86)*D86)&lt;0,"NA",((G86-H86)*D86))</f>
        <v>NA</v>
      </c>
      <c r="K86" s="3">
        <f>+I86</f>
        <v>279.53194015673239</v>
      </c>
    </row>
    <row r="87" spans="2:11" x14ac:dyDescent="0.2">
      <c r="B87" s="1" t="s">
        <v>27</v>
      </c>
      <c r="C87" s="3">
        <v>344710</v>
      </c>
      <c r="D87" s="3">
        <v>32101</v>
      </c>
      <c r="E87" s="6">
        <v>6.3845124086087945E-3</v>
      </c>
      <c r="F87" s="6">
        <v>2.6544051521568855E-3</v>
      </c>
      <c r="G87" s="6">
        <v>3.8696130386961305E-2</v>
      </c>
      <c r="H87" s="6">
        <v>3.361266004174325E-2</v>
      </c>
      <c r="I87" s="3">
        <f>+IF(((E87-F87)*C87)&lt;0,"NA",((E87-F87)*C87))</f>
        <v>1285.8052723715375</v>
      </c>
      <c r="J87" s="3">
        <f>+IF(((G87-H87)*D87)&lt;0,"NA",((G87-H87)*D87))</f>
        <v>163.18448155184478</v>
      </c>
      <c r="K87" s="3">
        <f>+J87+I87</f>
        <v>1448.9897539233823</v>
      </c>
    </row>
    <row r="88" spans="2:11" x14ac:dyDescent="0.2">
      <c r="C88" s="13"/>
      <c r="D88" s="13"/>
      <c r="E88" s="14"/>
      <c r="F88" s="4"/>
      <c r="G88" s="13"/>
      <c r="H88" s="4"/>
    </row>
    <row r="89" spans="2:11" ht="11.25" customHeight="1" x14ac:dyDescent="0.2">
      <c r="B89" s="80" t="s">
        <v>0</v>
      </c>
      <c r="C89" s="81" t="s">
        <v>26</v>
      </c>
      <c r="D89" s="81"/>
      <c r="E89" s="79" t="s">
        <v>25</v>
      </c>
      <c r="F89" s="79"/>
      <c r="G89" s="79" t="s">
        <v>24</v>
      </c>
      <c r="H89" s="79"/>
      <c r="I89" s="79" t="s">
        <v>23</v>
      </c>
      <c r="J89" s="79" t="s">
        <v>22</v>
      </c>
      <c r="K89" s="79" t="s">
        <v>32</v>
      </c>
    </row>
    <row r="90" spans="2:11" x14ac:dyDescent="0.2">
      <c r="B90" s="80"/>
      <c r="C90" s="7" t="s">
        <v>14</v>
      </c>
      <c r="D90" s="7" t="s">
        <v>13</v>
      </c>
      <c r="E90" s="7" t="s">
        <v>12</v>
      </c>
      <c r="F90" s="7" t="s">
        <v>10</v>
      </c>
      <c r="G90" s="7" t="s">
        <v>12</v>
      </c>
      <c r="H90" s="7" t="s">
        <v>10</v>
      </c>
      <c r="I90" s="79"/>
      <c r="J90" s="79"/>
      <c r="K90" s="79"/>
    </row>
    <row r="91" spans="2:11" x14ac:dyDescent="0.2">
      <c r="B91" s="1" t="s">
        <v>9</v>
      </c>
      <c r="C91" s="3">
        <v>306019</v>
      </c>
      <c r="D91" s="3">
        <v>27194</v>
      </c>
      <c r="E91" s="6">
        <v>1.5505630220054227E-4</v>
      </c>
      <c r="F91" s="6">
        <v>3.7252588891539416E-4</v>
      </c>
      <c r="G91" s="6">
        <v>1.4444157854010833E-2</v>
      </c>
      <c r="H91" s="6">
        <v>6.6558799735235716E-3</v>
      </c>
      <c r="I91" s="3" t="str">
        <f>+IF(((E91-F91)*C91)&lt;0,"NA",((E91-F91)*C91))</f>
        <v>NA</v>
      </c>
      <c r="J91" s="3">
        <f>+IF(((G91-H91)*D91)&lt;0,"NA",((G91-H91)*D91))</f>
        <v>211.7944286819706</v>
      </c>
      <c r="K91" s="3">
        <f>+J91</f>
        <v>211.7944286819706</v>
      </c>
    </row>
    <row r="92" spans="2:11" x14ac:dyDescent="0.2">
      <c r="B92" s="1" t="s">
        <v>29</v>
      </c>
      <c r="C92" s="3">
        <v>36092</v>
      </c>
      <c r="D92" s="3">
        <v>4889</v>
      </c>
      <c r="E92" s="6">
        <v>3.225559886876099E-2</v>
      </c>
      <c r="F92" s="6">
        <v>2.0253795855037126E-2</v>
      </c>
      <c r="G92" s="6">
        <v>0.26590909090909093</v>
      </c>
      <c r="H92" s="6">
        <v>0.22069952955614644</v>
      </c>
      <c r="I92" s="3">
        <f>+IF(((E92-F92)*C92)&lt;0,"NA",((E92-F92)*C92))</f>
        <v>433.1690743713217</v>
      </c>
      <c r="J92" s="3">
        <f>+IF(((G92-H92)*D92)&lt;0,"NA",((G92-H92)*D92))</f>
        <v>221.0295454545456</v>
      </c>
      <c r="K92" s="3">
        <f>+J92+I92</f>
        <v>654.19861982586735</v>
      </c>
    </row>
    <row r="93" spans="2:11" x14ac:dyDescent="0.2">
      <c r="B93" s="1" t="s">
        <v>28</v>
      </c>
      <c r="C93" s="3">
        <v>202146</v>
      </c>
      <c r="D93" s="3">
        <v>29461</v>
      </c>
      <c r="E93" s="6">
        <v>4.8433330038548973E-3</v>
      </c>
      <c r="F93" s="6">
        <v>3.2550730660018006E-3</v>
      </c>
      <c r="G93" s="6">
        <v>9.2991913746630725E-2</v>
      </c>
      <c r="H93" s="6">
        <v>3.9883235463833544E-2</v>
      </c>
      <c r="I93" s="3">
        <f>+IF(((E93-F93)*C93)&lt;0,"NA",((E93-F93)*C93))</f>
        <v>321.06039339725208</v>
      </c>
      <c r="J93" s="3">
        <f>+IF(((G93-H93)*D93)&lt;0,"NA",((G93-H93)*D93))</f>
        <v>1564.6347708894878</v>
      </c>
      <c r="K93" s="3">
        <f>+J93+I93</f>
        <v>1885.6951642867398</v>
      </c>
    </row>
    <row r="94" spans="2:11" x14ac:dyDescent="0.2">
      <c r="B94" s="1" t="s">
        <v>27</v>
      </c>
      <c r="C94" s="3">
        <v>333514</v>
      </c>
      <c r="D94" s="3">
        <v>29415</v>
      </c>
      <c r="E94" s="6">
        <v>5.3372659138199224E-3</v>
      </c>
      <c r="F94" s="6">
        <v>3.2832204944919854E-3</v>
      </c>
      <c r="G94" s="6">
        <v>6.9251065557134159E-2</v>
      </c>
      <c r="H94" s="6">
        <v>6.1329253782083974E-2</v>
      </c>
      <c r="I94" s="3">
        <f>+IF(((E94-F94)*C94)&lt;0,"NA",((E94-F94)*C94))</f>
        <v>685.05290398173759</v>
      </c>
      <c r="J94" s="3">
        <f>+IF(((G94-H94)*D94)&lt;0,"NA",((G94-H94)*D94))</f>
        <v>233.02009336310118</v>
      </c>
      <c r="K94" s="3">
        <f>+J94+I94</f>
        <v>918.07299734483877</v>
      </c>
    </row>
    <row r="96" spans="2:11" x14ac:dyDescent="0.2">
      <c r="B96" s="80" t="s">
        <v>6</v>
      </c>
      <c r="C96" s="81" t="s">
        <v>26</v>
      </c>
      <c r="D96" s="81"/>
      <c r="E96" s="79" t="s">
        <v>25</v>
      </c>
      <c r="F96" s="79"/>
      <c r="G96" s="79" t="s">
        <v>24</v>
      </c>
      <c r="H96" s="79"/>
      <c r="I96" s="79" t="s">
        <v>23</v>
      </c>
      <c r="J96" s="79" t="s">
        <v>22</v>
      </c>
      <c r="K96" s="79" t="s">
        <v>32</v>
      </c>
    </row>
    <row r="97" spans="2:18" x14ac:dyDescent="0.2">
      <c r="B97" s="80"/>
      <c r="C97" s="7" t="s">
        <v>14</v>
      </c>
      <c r="D97" s="7" t="s">
        <v>13</v>
      </c>
      <c r="E97" s="7" t="s">
        <v>12</v>
      </c>
      <c r="F97" s="7" t="s">
        <v>10</v>
      </c>
      <c r="G97" s="7" t="s">
        <v>12</v>
      </c>
      <c r="H97" s="7" t="s">
        <v>10</v>
      </c>
      <c r="I97" s="79"/>
      <c r="J97" s="79"/>
      <c r="K97" s="79"/>
    </row>
    <row r="98" spans="2:18" x14ac:dyDescent="0.2">
      <c r="B98" s="1" t="s">
        <v>9</v>
      </c>
      <c r="C98" s="3">
        <v>15527.773999999999</v>
      </c>
      <c r="D98" s="3">
        <v>726.327</v>
      </c>
      <c r="E98" s="6">
        <v>3.4049283664595414E-4</v>
      </c>
      <c r="F98" s="6">
        <v>2.6037215636961228E-4</v>
      </c>
      <c r="G98" s="6">
        <v>4.4358150599513573E-3</v>
      </c>
      <c r="H98" s="6">
        <v>1.2201116026252639E-2</v>
      </c>
      <c r="I98" s="3">
        <f>+IF(((E98-F98)*C98)&lt;0,"NA",((E98-F98)*C98))</f>
        <v>1.2440958160572939</v>
      </c>
      <c r="J98" s="3" t="str">
        <f>+IF(((G98-H98)*D98)&lt;0,"NA",((G98-H98)*D98))</f>
        <v>NA</v>
      </c>
      <c r="K98" s="3">
        <f>I98</f>
        <v>1.2440958160572939</v>
      </c>
    </row>
    <row r="99" spans="2:18" x14ac:dyDescent="0.2">
      <c r="B99" s="1" t="s">
        <v>8</v>
      </c>
      <c r="C99" s="3">
        <v>1843.1559999999999</v>
      </c>
      <c r="D99" s="3">
        <v>173.87899999999999</v>
      </c>
      <c r="E99" s="6">
        <v>2.2010898003893141E-3</v>
      </c>
      <c r="F99" s="6">
        <v>3.0160225178986477E-3</v>
      </c>
      <c r="G99" s="6">
        <v>4.612894811092242E-2</v>
      </c>
      <c r="H99" s="6">
        <v>0.11306713289126347</v>
      </c>
      <c r="I99" s="3" t="str">
        <f>+IF(((E99-F99)*C99)&lt;0,"NA",((E99-F99)*C99))</f>
        <v>NA</v>
      </c>
      <c r="J99" s="3" t="str">
        <f>+IF(((G99-H99)*D99)&lt;0,"NA",((G99-H99)*D99))</f>
        <v>NA</v>
      </c>
      <c r="K99" s="3" t="s">
        <v>4</v>
      </c>
    </row>
    <row r="100" spans="2:18" x14ac:dyDescent="0.2">
      <c r="B100" s="1" t="s">
        <v>7</v>
      </c>
      <c r="C100" s="3">
        <v>15232.222</v>
      </c>
      <c r="D100" s="3">
        <v>1671.3989999999999</v>
      </c>
      <c r="E100" s="6">
        <v>3.7555426633997455E-3</v>
      </c>
      <c r="F100" s="6">
        <v>3.5831935747785188E-3</v>
      </c>
      <c r="G100" s="6">
        <v>3.0327450692168679E-2</v>
      </c>
      <c r="H100" s="6">
        <v>1.3506649220204153E-2</v>
      </c>
      <c r="I100" s="3">
        <f>+IF(((E100-F100)*C100)&lt;0,"NA",((E100-F100)*C100))</f>
        <v>2.6252595793761988</v>
      </c>
      <c r="J100" s="3">
        <f>+IF(((G100-H100)*D100)&lt;0,"NA",((G100-H100)*D100))</f>
        <v>28.114270759440036</v>
      </c>
      <c r="K100" s="3">
        <f>+J100+I100</f>
        <v>30.739530338816234</v>
      </c>
    </row>
    <row r="102" spans="2:18" x14ac:dyDescent="0.2">
      <c r="B102" s="17" t="s">
        <v>31</v>
      </c>
      <c r="C102" s="17"/>
      <c r="D102" s="17"/>
      <c r="E102" s="17"/>
      <c r="F102" s="17"/>
      <c r="G102" s="17"/>
      <c r="H102" s="17"/>
      <c r="I102" s="17"/>
      <c r="J102" s="17"/>
      <c r="K102" s="17"/>
      <c r="L102" s="17"/>
      <c r="M102" s="17"/>
      <c r="N102" s="17"/>
      <c r="O102" s="17"/>
      <c r="P102" s="17"/>
      <c r="Q102" s="16"/>
      <c r="R102" s="16"/>
    </row>
    <row r="104" spans="2:18" ht="11.25" customHeight="1" x14ac:dyDescent="0.2">
      <c r="B104" s="80" t="s">
        <v>5</v>
      </c>
      <c r="C104" s="81" t="s">
        <v>26</v>
      </c>
      <c r="D104" s="81"/>
      <c r="E104" s="79" t="s">
        <v>25</v>
      </c>
      <c r="F104" s="79"/>
      <c r="G104" s="79" t="s">
        <v>24</v>
      </c>
      <c r="H104" s="79"/>
      <c r="I104" s="79" t="s">
        <v>23</v>
      </c>
      <c r="J104" s="79" t="s">
        <v>22</v>
      </c>
      <c r="K104" s="79" t="s">
        <v>21</v>
      </c>
      <c r="L104" s="81" t="s">
        <v>20</v>
      </c>
      <c r="M104" s="81"/>
      <c r="N104" s="79" t="s">
        <v>19</v>
      </c>
      <c r="O104" s="79" t="s">
        <v>18</v>
      </c>
      <c r="P104" s="79" t="s">
        <v>30</v>
      </c>
      <c r="Q104" s="79" t="s">
        <v>16</v>
      </c>
      <c r="R104" s="79" t="s">
        <v>15</v>
      </c>
    </row>
    <row r="105" spans="2:18" x14ac:dyDescent="0.2">
      <c r="B105" s="80"/>
      <c r="C105" s="7" t="s">
        <v>14</v>
      </c>
      <c r="D105" s="7" t="s">
        <v>13</v>
      </c>
      <c r="E105" s="7" t="s">
        <v>12</v>
      </c>
      <c r="F105" s="7" t="s">
        <v>10</v>
      </c>
      <c r="G105" s="7" t="s">
        <v>12</v>
      </c>
      <c r="H105" s="7" t="s">
        <v>10</v>
      </c>
      <c r="I105" s="79"/>
      <c r="J105" s="79"/>
      <c r="K105" s="79"/>
      <c r="L105" s="7" t="s">
        <v>11</v>
      </c>
      <c r="M105" s="7" t="s">
        <v>10</v>
      </c>
      <c r="N105" s="79"/>
      <c r="O105" s="79"/>
      <c r="P105" s="79"/>
      <c r="Q105" s="79"/>
      <c r="R105" s="79"/>
    </row>
    <row r="106" spans="2:18" x14ac:dyDescent="0.2">
      <c r="B106" s="1" t="s">
        <v>9</v>
      </c>
      <c r="C106" s="3">
        <v>170219</v>
      </c>
      <c r="D106" s="3">
        <v>23324</v>
      </c>
      <c r="E106" s="6">
        <v>5.6573885494455762E-4</v>
      </c>
      <c r="F106" s="6">
        <v>3.6423665983233362E-4</v>
      </c>
      <c r="G106" s="6">
        <v>7.526342197691922E-3</v>
      </c>
      <c r="H106" s="6">
        <v>8.1461155890927804E-3</v>
      </c>
      <c r="I106" s="3">
        <f>+IF(((E106-F106)*C106)&lt;0,"NA",((E106-F106)*C106))</f>
        <v>34.299502149807658</v>
      </c>
      <c r="J106" s="3" t="str">
        <f>+IF(((G106-H106)*D106)&lt;0,"NA",((G106-H106)*D106))</f>
        <v>NA</v>
      </c>
      <c r="K106" s="3">
        <f>+I106</f>
        <v>34.299502149807658</v>
      </c>
      <c r="L106" s="10">
        <v>0.91562866091280748</v>
      </c>
      <c r="M106" s="10">
        <v>0.87609435234414001</v>
      </c>
      <c r="N106" s="11">
        <v>194293</v>
      </c>
      <c r="O106" s="3" t="str">
        <f>+IF(((M106-L106)*N106)&lt;0,"NA",(M106-L106)*N106)</f>
        <v>NA</v>
      </c>
      <c r="P106" s="10">
        <v>7.7818789292604471E-3</v>
      </c>
      <c r="Q106" s="3" t="str">
        <f>+IFERROR(P106*O106,"NA")</f>
        <v>NA</v>
      </c>
      <c r="R106" s="3">
        <f>+K106</f>
        <v>34.299502149807658</v>
      </c>
    </row>
    <row r="107" spans="2:18" x14ac:dyDescent="0.2">
      <c r="B107" s="1" t="s">
        <v>29</v>
      </c>
      <c r="C107" s="3">
        <v>11499</v>
      </c>
      <c r="D107" s="3">
        <v>2021</v>
      </c>
      <c r="E107" s="6">
        <v>1.0985352862849533E-2</v>
      </c>
      <c r="F107" s="6">
        <v>1.3131576658839898E-2</v>
      </c>
      <c r="G107" s="6">
        <v>0.18902015288394719</v>
      </c>
      <c r="H107" s="6">
        <v>0.21128154379020286</v>
      </c>
      <c r="I107" s="3" t="str">
        <f>+IF(((E107-F107)*C107)&lt;0,"NA",((E107-F107)*C107))</f>
        <v>NA</v>
      </c>
      <c r="J107" s="3" t="str">
        <f>+IF(((G107-H107)*D107)&lt;0,"NA",((G107-H107)*D107))</f>
        <v>NA</v>
      </c>
      <c r="K107" s="15" t="s">
        <v>4</v>
      </c>
      <c r="L107" s="10">
        <v>0.78310740354535979</v>
      </c>
      <c r="M107" s="10">
        <v>0.85051775147928999</v>
      </c>
      <c r="N107" s="11">
        <v>13520</v>
      </c>
      <c r="O107" s="3">
        <f>+IF(((M107-L107)*N107)&lt;0,"NA",(M107-L107)*N107)</f>
        <v>911.38790406673616</v>
      </c>
      <c r="P107" s="10">
        <v>0.19814996713136296</v>
      </c>
      <c r="Q107" s="3">
        <f>+IFERROR(P107*O107,"NA")</f>
        <v>180.59148323474554</v>
      </c>
      <c r="R107" s="3">
        <f>Q107</f>
        <v>180.59148323474554</v>
      </c>
    </row>
    <row r="108" spans="2:18" x14ac:dyDescent="0.2">
      <c r="B108" s="1" t="s">
        <v>28</v>
      </c>
      <c r="C108" s="3">
        <v>80027</v>
      </c>
      <c r="D108" s="3">
        <v>12407</v>
      </c>
      <c r="E108" s="6">
        <v>2.1184096118883884E-3</v>
      </c>
      <c r="F108" s="6">
        <v>2.249240881202594E-3</v>
      </c>
      <c r="G108" s="6">
        <v>6.5466198687623989E-2</v>
      </c>
      <c r="H108" s="6">
        <v>3.9332634802933829E-2</v>
      </c>
      <c r="I108" s="3" t="str">
        <f>+IF(((E108-F108)*C108)&lt;0,"NA",((E108-F108)*C108))</f>
        <v>NA</v>
      </c>
      <c r="J108" s="3">
        <f>+IF(((G108-H108)*D108)&lt;0,"NA",((G108-H108)*D108))</f>
        <v>324.23912711735079</v>
      </c>
      <c r="K108" s="3">
        <f>+J108</f>
        <v>324.23912711735079</v>
      </c>
      <c r="L108" s="10">
        <v>0.88422756309261219</v>
      </c>
      <c r="M108" s="10">
        <v>0.85998753438789544</v>
      </c>
      <c r="N108" s="11">
        <v>93056</v>
      </c>
      <c r="O108" s="3" t="str">
        <f>+IF(((M108-L108)*N108)&lt;0,"NA",(M108-L108)*N108)</f>
        <v>NA</v>
      </c>
      <c r="P108" s="10">
        <v>3.7083393921731232E-2</v>
      </c>
      <c r="Q108" s="3" t="str">
        <f>+IFERROR(P108*O108,"NA")</f>
        <v>NA</v>
      </c>
      <c r="R108" s="3">
        <f>K108</f>
        <v>324.23912711735079</v>
      </c>
    </row>
    <row r="109" spans="2:18" x14ac:dyDescent="0.2">
      <c r="B109" s="1" t="s">
        <v>27</v>
      </c>
      <c r="C109" s="3">
        <v>339653</v>
      </c>
      <c r="D109" s="3">
        <v>47923</v>
      </c>
      <c r="E109" s="6">
        <v>2.629296697548284E-3</v>
      </c>
      <c r="F109" s="6">
        <v>2.0609268871465878E-3</v>
      </c>
      <c r="G109" s="6">
        <v>2.4677934050348658E-2</v>
      </c>
      <c r="H109" s="6">
        <v>3.5890908332116105E-2</v>
      </c>
      <c r="I109" s="3">
        <f>+IF(((E109-F109)*C109)&lt;0,"NA",((E109-F109)*C109))</f>
        <v>193.04851121236734</v>
      </c>
      <c r="J109" s="3" t="str">
        <f>+IF(((G109-H109)*D109)&lt;0,"NA",((G109-H109)*D109))</f>
        <v>NA</v>
      </c>
      <c r="K109" s="3">
        <f>+I109</f>
        <v>193.04851121236734</v>
      </c>
      <c r="L109" s="10">
        <v>0.82544173626498496</v>
      </c>
      <c r="M109" s="10">
        <v>0.86390967499071625</v>
      </c>
      <c r="N109" s="11">
        <v>393158</v>
      </c>
      <c r="O109" s="3">
        <f>+IF(((M109-L109)*N109)&lt;0,"NA",(M109-L109)*N109)</f>
        <v>15123.977853531062</v>
      </c>
      <c r="P109" s="10">
        <v>3.3829981444969515E-2</v>
      </c>
      <c r="Q109" s="3">
        <f>+IFERROR(P109*O109,"NA")</f>
        <v>511.64389015908569</v>
      </c>
      <c r="R109" s="3">
        <f>+Q109+K109</f>
        <v>704.692401371453</v>
      </c>
    </row>
    <row r="111" spans="2:18" ht="11.25" customHeight="1" x14ac:dyDescent="0.2">
      <c r="B111" s="80" t="s">
        <v>2</v>
      </c>
      <c r="C111" s="81" t="s">
        <v>26</v>
      </c>
      <c r="D111" s="81"/>
      <c r="E111" s="79" t="s">
        <v>25</v>
      </c>
      <c r="F111" s="79"/>
      <c r="G111" s="79" t="s">
        <v>24</v>
      </c>
      <c r="H111" s="79"/>
      <c r="I111" s="79" t="s">
        <v>23</v>
      </c>
      <c r="J111" s="79" t="s">
        <v>22</v>
      </c>
      <c r="K111" s="79" t="s">
        <v>21</v>
      </c>
      <c r="L111" s="81" t="s">
        <v>20</v>
      </c>
      <c r="M111" s="81"/>
      <c r="N111" s="79" t="s">
        <v>19</v>
      </c>
      <c r="O111" s="79" t="s">
        <v>18</v>
      </c>
      <c r="P111" s="79" t="s">
        <v>17</v>
      </c>
      <c r="Q111" s="79" t="s">
        <v>16</v>
      </c>
      <c r="R111" s="79" t="s">
        <v>15</v>
      </c>
    </row>
    <row r="112" spans="2:18" x14ac:dyDescent="0.2">
      <c r="B112" s="80"/>
      <c r="C112" s="7" t="s">
        <v>14</v>
      </c>
      <c r="D112" s="7" t="s">
        <v>13</v>
      </c>
      <c r="E112" s="7" t="s">
        <v>12</v>
      </c>
      <c r="F112" s="7" t="s">
        <v>10</v>
      </c>
      <c r="G112" s="7" t="s">
        <v>12</v>
      </c>
      <c r="H112" s="7" t="s">
        <v>10</v>
      </c>
      <c r="I112" s="79"/>
      <c r="J112" s="79"/>
      <c r="K112" s="79"/>
      <c r="L112" s="7" t="s">
        <v>11</v>
      </c>
      <c r="M112" s="7" t="s">
        <v>10</v>
      </c>
      <c r="N112" s="79"/>
      <c r="O112" s="79"/>
      <c r="P112" s="79"/>
      <c r="Q112" s="79"/>
      <c r="R112" s="79"/>
    </row>
    <row r="113" spans="2:18" x14ac:dyDescent="0.2">
      <c r="B113" s="1" t="s">
        <v>9</v>
      </c>
      <c r="C113" s="3">
        <v>339619</v>
      </c>
      <c r="D113" s="3">
        <v>16609</v>
      </c>
      <c r="E113" s="6">
        <v>7.0335983889357795E-4</v>
      </c>
      <c r="F113" s="6">
        <v>4.7111616252329814E-4</v>
      </c>
      <c r="G113" s="6">
        <v>2.3982501367080696E-2</v>
      </c>
      <c r="H113" s="6">
        <v>2.4625203203082667E-2</v>
      </c>
      <c r="I113" s="3">
        <f>+IF(((E113-F113)*C113)&lt;0,"NA",((E113-F113)*C113))</f>
        <v>78.874365125198054</v>
      </c>
      <c r="J113" s="3" t="str">
        <f>+IF(((G113-H113)*D113)&lt;0,"NA",((G113-H113)*D113))</f>
        <v>NA</v>
      </c>
      <c r="K113" s="3">
        <f>+I113</f>
        <v>78.874365125198054</v>
      </c>
      <c r="L113" s="10">
        <v>0.94152242025784583</v>
      </c>
      <c r="M113" s="10">
        <v>0.94656499187549292</v>
      </c>
      <c r="N113" s="11">
        <v>358791</v>
      </c>
      <c r="O113" s="3">
        <f>+IF(((M113-L113)*N113)&lt;0,"NA",(M113-L113)*N113)</f>
        <v>1809.2293132672191</v>
      </c>
      <c r="P113" s="10">
        <v>2.415408704055937E-2</v>
      </c>
      <c r="Q113" s="3">
        <f>+IFERROR(P113*O113,"NA")</f>
        <v>43.700282308987866</v>
      </c>
      <c r="R113" s="3">
        <f>++K113+Q113</f>
        <v>122.57464743418592</v>
      </c>
    </row>
    <row r="114" spans="2:18" x14ac:dyDescent="0.2">
      <c r="B114" s="1" t="s">
        <v>29</v>
      </c>
      <c r="C114" s="3">
        <v>14073</v>
      </c>
      <c r="D114" s="3">
        <v>3475</v>
      </c>
      <c r="E114" s="6">
        <v>4.8224083164885939E-2</v>
      </c>
      <c r="F114" s="6">
        <v>2.0962126056988561E-2</v>
      </c>
      <c r="G114" s="6">
        <v>0.32764088802146862</v>
      </c>
      <c r="H114" s="6">
        <v>0.25611510791366904</v>
      </c>
      <c r="I114" s="3">
        <f>+IF(((E114-F114)*C114)&lt;0,"NA",((E114-F114)*C114))</f>
        <v>383.6575223794398</v>
      </c>
      <c r="J114" s="3">
        <f>+IF(((G114-H114)*D114)&lt;0,"NA",((G114-H114)*D114))</f>
        <v>248.55208587460356</v>
      </c>
      <c r="K114" s="3">
        <f>+J114+I114</f>
        <v>632.20960825404336</v>
      </c>
      <c r="L114" s="10">
        <v>0.70210177738730828</v>
      </c>
      <c r="M114" s="10">
        <v>0.80197173467061778</v>
      </c>
      <c r="N114" s="11">
        <v>17548</v>
      </c>
      <c r="O114" s="3">
        <f>+IF(((M114-L114)*N114)&lt;0,"NA",(M114-L114)*N114)</f>
        <v>1752.518010407515</v>
      </c>
      <c r="P114" s="10">
        <v>0.23515298185668049</v>
      </c>
      <c r="Q114" s="3">
        <f>+IFERROR(P114*O114,"NA")</f>
        <v>412.10983590486416</v>
      </c>
      <c r="R114" s="3">
        <f>+Q114+K114</f>
        <v>1044.3194441589076</v>
      </c>
    </row>
    <row r="115" spans="2:18" x14ac:dyDescent="0.2">
      <c r="B115" s="1" t="s">
        <v>28</v>
      </c>
      <c r="C115" s="3">
        <v>95805</v>
      </c>
      <c r="D115" s="3">
        <v>9661</v>
      </c>
      <c r="E115" s="6">
        <v>1.0609037328094302E-2</v>
      </c>
      <c r="F115" s="6">
        <v>5.7825791973279052E-3</v>
      </c>
      <c r="G115" s="6">
        <v>0.13033847244373561</v>
      </c>
      <c r="H115" s="6">
        <v>0.12679846806748785</v>
      </c>
      <c r="I115" s="3">
        <f>+IF(((E115-F115)*C115)&lt;0,"NA",((E115-F115)*C115))</f>
        <v>462.3988212180746</v>
      </c>
      <c r="J115" s="3">
        <f>+IF(((G115-H115)*D115)&lt;0,"NA",((G115-H115)*D115))</f>
        <v>34.199982278929689</v>
      </c>
      <c r="K115" s="3">
        <f>+J115+I115</f>
        <v>496.59880349700427</v>
      </c>
      <c r="L115" s="10">
        <v>0.86861921116064766</v>
      </c>
      <c r="M115" s="10">
        <v>0.89843859895906597</v>
      </c>
      <c r="N115" s="11">
        <v>106635</v>
      </c>
      <c r="O115" s="3">
        <f>+IF(((M115-L115)*N115)&lt;0,"NA",(M115-L115)*N115)</f>
        <v>3179.790417884336</v>
      </c>
      <c r="P115" s="10">
        <v>0.12101588887015995</v>
      </c>
      <c r="Q115" s="3">
        <f>+IFERROR(P115*O115,"NA")</f>
        <v>384.80516384109023</v>
      </c>
      <c r="R115" s="3">
        <f>+Q115+K115</f>
        <v>881.4039673380945</v>
      </c>
    </row>
    <row r="116" spans="2:18" x14ac:dyDescent="0.2">
      <c r="B116" s="1" t="s">
        <v>27</v>
      </c>
      <c r="C116" s="3">
        <v>270134</v>
      </c>
      <c r="D116" s="3">
        <v>16722</v>
      </c>
      <c r="E116" s="6">
        <v>2.026106556361925E-3</v>
      </c>
      <c r="F116" s="6">
        <v>2.2729460193829727E-3</v>
      </c>
      <c r="G116" s="6">
        <v>4.3143044619422574E-2</v>
      </c>
      <c r="H116" s="6">
        <v>3.1096758760913765E-2</v>
      </c>
      <c r="I116" s="3" t="str">
        <f>+IF(((E116-F116)*C116)&lt;0,"NA",((E116-F116)*C116))</f>
        <v>NA</v>
      </c>
      <c r="J116" s="3">
        <f>+IF(((G116-H116)*D116)&lt;0,"NA",((G116-H116)*D116))</f>
        <v>201.43799212598432</v>
      </c>
      <c r="K116" s="3">
        <f>+J116</f>
        <v>201.43799212598432</v>
      </c>
      <c r="L116" s="10">
        <v>0.92741991059573747</v>
      </c>
      <c r="M116" s="10">
        <v>0.93089307621266215</v>
      </c>
      <c r="N116" s="11">
        <v>290188</v>
      </c>
      <c r="O116" s="3">
        <f>+IF(((M116-L116)*N116)&lt;0,"NA",(M116-L116)*N116)</f>
        <v>1007.8709840441386</v>
      </c>
      <c r="P116" s="10">
        <v>2.8823812741530792E-2</v>
      </c>
      <c r="Q116" s="3">
        <f>+IFERROR(P116*O116,"NA")</f>
        <v>29.050684511710621</v>
      </c>
      <c r="R116" s="3">
        <f>+Q116+K116</f>
        <v>230.48867663769494</v>
      </c>
    </row>
    <row r="118" spans="2:18" ht="11.25" customHeight="1" x14ac:dyDescent="0.2">
      <c r="B118" s="80" t="s">
        <v>3</v>
      </c>
      <c r="C118" s="81" t="s">
        <v>26</v>
      </c>
      <c r="D118" s="81"/>
      <c r="E118" s="79" t="s">
        <v>25</v>
      </c>
      <c r="F118" s="79"/>
      <c r="G118" s="79" t="s">
        <v>24</v>
      </c>
      <c r="H118" s="79"/>
      <c r="I118" s="79" t="s">
        <v>23</v>
      </c>
      <c r="J118" s="79" t="s">
        <v>22</v>
      </c>
      <c r="K118" s="79" t="s">
        <v>21</v>
      </c>
      <c r="L118" s="81" t="s">
        <v>20</v>
      </c>
      <c r="M118" s="81"/>
      <c r="N118" s="79" t="s">
        <v>19</v>
      </c>
      <c r="O118" s="79" t="s">
        <v>18</v>
      </c>
      <c r="P118" s="79" t="s">
        <v>17</v>
      </c>
      <c r="Q118" s="79" t="s">
        <v>16</v>
      </c>
      <c r="R118" s="79" t="s">
        <v>15</v>
      </c>
    </row>
    <row r="119" spans="2:18" x14ac:dyDescent="0.2">
      <c r="B119" s="80"/>
      <c r="C119" s="7" t="s">
        <v>14</v>
      </c>
      <c r="D119" s="7" t="s">
        <v>13</v>
      </c>
      <c r="E119" s="7" t="s">
        <v>12</v>
      </c>
      <c r="F119" s="7" t="s">
        <v>10</v>
      </c>
      <c r="G119" s="7" t="s">
        <v>12</v>
      </c>
      <c r="H119" s="7" t="s">
        <v>10</v>
      </c>
      <c r="I119" s="79"/>
      <c r="J119" s="79"/>
      <c r="K119" s="79"/>
      <c r="L119" s="7" t="s">
        <v>11</v>
      </c>
      <c r="M119" s="7" t="s">
        <v>10</v>
      </c>
      <c r="N119" s="79"/>
      <c r="O119" s="79"/>
      <c r="P119" s="79"/>
      <c r="Q119" s="79"/>
      <c r="R119" s="79"/>
    </row>
    <row r="120" spans="2:18" x14ac:dyDescent="0.2">
      <c r="B120" s="1" t="s">
        <v>9</v>
      </c>
      <c r="C120" s="3">
        <v>265643</v>
      </c>
      <c r="D120" s="3">
        <v>15912</v>
      </c>
      <c r="E120" s="6">
        <v>2.4715289556578629E-4</v>
      </c>
      <c r="F120" s="6">
        <v>3.4256502147619173E-4</v>
      </c>
      <c r="G120" s="6">
        <v>1.1495073539911466E-2</v>
      </c>
      <c r="H120" s="6">
        <v>8.0442433383609846E-3</v>
      </c>
      <c r="I120" s="3" t="str">
        <f>+IF(((E120-F120)*C120)&lt;0,"NA",((E120-F120)*C120))</f>
        <v>NA</v>
      </c>
      <c r="J120" s="3">
        <f>+IF(((G120-H120)*D120)&lt;0,"NA",((G120-H120)*D120))</f>
        <v>54.909610167071257</v>
      </c>
      <c r="K120" s="3">
        <f>+J120</f>
        <v>54.909610167071257</v>
      </c>
      <c r="L120" s="10">
        <v>0.93301381321637689</v>
      </c>
      <c r="M120" s="10">
        <v>0.93974705934376934</v>
      </c>
      <c r="N120" s="11">
        <v>282675</v>
      </c>
      <c r="O120" s="3">
        <f>+IF(((M120-L120)*N120)&lt;0,"NA",(M120-L120)*N120)</f>
        <v>1903.3203490606625</v>
      </c>
      <c r="P120" s="10">
        <v>7.7016783168847927E-3</v>
      </c>
      <c r="Q120" s="3">
        <f>+IFERROR(P120*O120,"NA")</f>
        <v>14.658761062446098</v>
      </c>
      <c r="R120" s="3">
        <f>++K120+Q120</f>
        <v>69.568371229517354</v>
      </c>
    </row>
    <row r="121" spans="2:18" x14ac:dyDescent="0.2">
      <c r="B121" s="1" t="s">
        <v>29</v>
      </c>
      <c r="C121" s="3">
        <v>17409</v>
      </c>
      <c r="D121" s="3">
        <v>2773</v>
      </c>
      <c r="E121" s="6">
        <v>1.1234692731153803E-2</v>
      </c>
      <c r="F121" s="6">
        <v>1.4130622092021369E-2</v>
      </c>
      <c r="G121" s="6">
        <v>0.27901785714285715</v>
      </c>
      <c r="H121" s="6">
        <v>0.22178146411828345</v>
      </c>
      <c r="I121" s="3" t="str">
        <f>+IF(((E121-F121)*C121)&lt;0,"NA",((E121-F121)*C121))</f>
        <v>NA</v>
      </c>
      <c r="J121" s="3">
        <f>+IF(((G121-H121)*D121)&lt;0,"NA",((G121-H121)*D121))</f>
        <v>158.71651785714286</v>
      </c>
      <c r="K121" s="3">
        <f>+J121</f>
        <v>158.71651785714286</v>
      </c>
      <c r="L121" s="10">
        <v>0.78367670364500797</v>
      </c>
      <c r="M121" s="10">
        <v>0.86260033693390148</v>
      </c>
      <c r="N121" s="11">
        <v>20182</v>
      </c>
      <c r="O121" s="3">
        <f>+IF(((M121-L121)*N121)&lt;0,"NA",(M121-L121)*N121)</f>
        <v>1592.8367670364489</v>
      </c>
      <c r="P121" s="10">
        <v>0.20765084202626208</v>
      </c>
      <c r="Q121" s="3">
        <f>+IFERROR(P121*O121,"NA")</f>
        <v>330.75389588550769</v>
      </c>
      <c r="R121" s="3">
        <f>+Q121+K121</f>
        <v>489.47041374265052</v>
      </c>
    </row>
    <row r="122" spans="2:18" x14ac:dyDescent="0.2">
      <c r="B122" s="1" t="s">
        <v>28</v>
      </c>
      <c r="C122" s="3">
        <v>40635</v>
      </c>
      <c r="D122" s="3">
        <v>5546</v>
      </c>
      <c r="E122" s="6">
        <v>5.7117258371598163E-3</v>
      </c>
      <c r="F122" s="6">
        <v>5.0203026947212995E-3</v>
      </c>
      <c r="G122" s="6">
        <v>0.11369193154034229</v>
      </c>
      <c r="H122" s="6">
        <v>0.11323476379372521</v>
      </c>
      <c r="I122" s="3">
        <f>+IF(((E122-F122)*C122)&lt;0,"NA",((E122-F122)*C122))</f>
        <v>28.095979392989129</v>
      </c>
      <c r="J122" s="3">
        <f>+IF(((G122-H122)*D122)&lt;0,"NA",((G122-H122)*D122))</f>
        <v>2.5354523227383368</v>
      </c>
      <c r="K122" s="3">
        <f>+J122+I122</f>
        <v>30.631431715727466</v>
      </c>
      <c r="L122" s="10">
        <v>0.84528909189880008</v>
      </c>
      <c r="M122" s="10">
        <v>0.87420937136956245</v>
      </c>
      <c r="N122" s="11">
        <v>46482</v>
      </c>
      <c r="O122" s="3">
        <f>+IF(((M122-L122)*N122)&lt;0,"NA",(M122-L122)*N122)</f>
        <v>1344.2724303599764</v>
      </c>
      <c r="P122" s="10">
        <v>0.10821446109900391</v>
      </c>
      <c r="Q122" s="3">
        <f>+IFERROR(P122*O122,"NA")</f>
        <v>145.46971662165311</v>
      </c>
      <c r="R122" s="3">
        <f>+Q122+K122</f>
        <v>176.10114833738058</v>
      </c>
    </row>
    <row r="123" spans="2:18" x14ac:dyDescent="0.2">
      <c r="B123" s="1" t="s">
        <v>27</v>
      </c>
      <c r="C123" s="3">
        <v>207904</v>
      </c>
      <c r="D123" s="3">
        <v>13139</v>
      </c>
      <c r="E123" s="6">
        <v>3.351477964953116E-3</v>
      </c>
      <c r="F123" s="6">
        <v>1.269816838540865E-3</v>
      </c>
      <c r="G123" s="6">
        <v>5.4153434731739933E-2</v>
      </c>
      <c r="H123" s="6">
        <v>7.8012025268285254E-2</v>
      </c>
      <c r="I123" s="3">
        <f>+IF(((E123-F123)*C123)&lt;0,"NA",((E123-F123)*C123))</f>
        <v>432.7856748256126</v>
      </c>
      <c r="J123" s="3" t="str">
        <f>+IF(((G123-H123)*D123)&lt;0,"NA",((G123-H123)*D123))</f>
        <v>NA</v>
      </c>
      <c r="K123" s="3">
        <f>+I123</f>
        <v>432.7856748256126</v>
      </c>
      <c r="L123" s="10">
        <v>0.90819968033509701</v>
      </c>
      <c r="M123" s="10">
        <v>0.93279015093052886</v>
      </c>
      <c r="N123" s="11">
        <v>222884</v>
      </c>
      <c r="O123" s="3">
        <f>+IF(((M123-L123)*N123)&lt;0,"NA",(M123-L123)*N123)</f>
        <v>5480.8224481922316</v>
      </c>
      <c r="P123" s="10">
        <v>7.6742208429744385E-2</v>
      </c>
      <c r="Q123" s="3">
        <f>+IFERROR(P123*O123,"NA")</f>
        <v>420.61041868559016</v>
      </c>
      <c r="R123" s="3">
        <f>+Q123+K123</f>
        <v>853.39609351120271</v>
      </c>
    </row>
    <row r="125" spans="2:18" ht="11.25" customHeight="1" x14ac:dyDescent="0.2">
      <c r="B125" s="80" t="s">
        <v>4</v>
      </c>
      <c r="C125" s="81" t="s">
        <v>26</v>
      </c>
      <c r="D125" s="81"/>
      <c r="E125" s="79" t="s">
        <v>25</v>
      </c>
      <c r="F125" s="79"/>
      <c r="G125" s="79" t="s">
        <v>24</v>
      </c>
      <c r="H125" s="79"/>
      <c r="I125" s="79" t="s">
        <v>23</v>
      </c>
      <c r="J125" s="79" t="s">
        <v>22</v>
      </c>
      <c r="K125" s="79" t="s">
        <v>21</v>
      </c>
      <c r="L125" s="81" t="s">
        <v>20</v>
      </c>
      <c r="M125" s="81"/>
      <c r="N125" s="79" t="s">
        <v>19</v>
      </c>
      <c r="O125" s="79" t="s">
        <v>18</v>
      </c>
      <c r="P125" s="79" t="s">
        <v>17</v>
      </c>
      <c r="Q125" s="79" t="s">
        <v>16</v>
      </c>
      <c r="R125" s="79" t="s">
        <v>15</v>
      </c>
    </row>
    <row r="126" spans="2:18" x14ac:dyDescent="0.2">
      <c r="B126" s="80"/>
      <c r="C126" s="7" t="s">
        <v>14</v>
      </c>
      <c r="D126" s="7" t="s">
        <v>13</v>
      </c>
      <c r="E126" s="7" t="s">
        <v>12</v>
      </c>
      <c r="F126" s="7" t="s">
        <v>10</v>
      </c>
      <c r="G126" s="7" t="s">
        <v>12</v>
      </c>
      <c r="H126" s="7" t="s">
        <v>10</v>
      </c>
      <c r="I126" s="79"/>
      <c r="J126" s="79"/>
      <c r="K126" s="79"/>
      <c r="L126" s="7" t="s">
        <v>11</v>
      </c>
      <c r="M126" s="7" t="s">
        <v>10</v>
      </c>
      <c r="N126" s="79"/>
      <c r="O126" s="79"/>
      <c r="P126" s="79"/>
      <c r="Q126" s="79"/>
      <c r="R126" s="79"/>
    </row>
    <row r="127" spans="2:18" x14ac:dyDescent="0.2">
      <c r="B127" s="1" t="s">
        <v>9</v>
      </c>
      <c r="C127" s="3">
        <v>77470</v>
      </c>
      <c r="D127" s="3">
        <v>5464</v>
      </c>
      <c r="E127" s="6">
        <v>1.138910984163714E-3</v>
      </c>
      <c r="F127" s="6">
        <v>8.1321801987866273E-4</v>
      </c>
      <c r="G127" s="6">
        <v>1.6642547033285094E-2</v>
      </c>
      <c r="H127" s="6">
        <v>1.5739385065885798E-2</v>
      </c>
      <c r="I127" s="3">
        <f>+IF(((E127-F127)*C127)&lt;0,"NA",((E127-F127)*C127))</f>
        <v>25.231433943162923</v>
      </c>
      <c r="J127" s="3">
        <f>+IF(((G127-H127)*D127)&lt;0,"NA",((G127-H127)*D127))</f>
        <v>4.9348769898697515</v>
      </c>
      <c r="K127" s="3">
        <f>+J127+I127</f>
        <v>30.166310933032676</v>
      </c>
      <c r="L127" s="10">
        <v>0.93979469503971225</v>
      </c>
      <c r="M127" s="10">
        <v>0.92264634073721197</v>
      </c>
      <c r="N127" s="11">
        <v>83965</v>
      </c>
      <c r="O127" s="3" t="str">
        <f>+IF(((M127-L127)*N127)&lt;0,"NA",(M127-L127)*N127)</f>
        <v>NA</v>
      </c>
      <c r="P127" s="10">
        <v>1.4926167046007136E-2</v>
      </c>
      <c r="Q127" s="3" t="str">
        <f>+IFERROR(P127*O127,"NA")</f>
        <v>NA</v>
      </c>
      <c r="R127" s="3">
        <f>++K127</f>
        <v>30.166310933032676</v>
      </c>
    </row>
    <row r="128" spans="2:18" x14ac:dyDescent="0.2">
      <c r="B128" s="1" t="s">
        <v>29</v>
      </c>
      <c r="C128" s="3">
        <v>2293</v>
      </c>
      <c r="D128" s="3">
        <v>417</v>
      </c>
      <c r="E128" s="6">
        <v>2.5847214244686962E-2</v>
      </c>
      <c r="F128" s="6">
        <v>2.006105538595726E-2</v>
      </c>
      <c r="G128" s="6">
        <v>0.43333333333333335</v>
      </c>
      <c r="H128" s="6">
        <v>0.26618705035971224</v>
      </c>
      <c r="I128" s="3">
        <f>+IF(((E128-F128)*C128)&lt;0,"NA",((E128-F128)*C128))</f>
        <v>13.267662263067205</v>
      </c>
      <c r="J128" s="3">
        <f>+IF(((G128-H128)*D128)&lt;0,"NA",((G128-H128)*D128))</f>
        <v>69.7</v>
      </c>
      <c r="K128" s="3">
        <f>+J128+I128</f>
        <v>82.967662263067211</v>
      </c>
      <c r="L128" s="10">
        <v>0.79431877958968966</v>
      </c>
      <c r="M128" s="10">
        <v>0.84612546125461252</v>
      </c>
      <c r="N128" s="11">
        <v>2710</v>
      </c>
      <c r="O128" s="3">
        <f>+IF(((M128-L128)*N128)&lt;0,"NA",(M128-L128)*N128)</f>
        <v>140.39610731194094</v>
      </c>
      <c r="P128" s="10">
        <v>0.24612599497375498</v>
      </c>
      <c r="Q128" s="3">
        <f>+IFERROR(P128*O128,"NA")</f>
        <v>34.555131602593541</v>
      </c>
      <c r="R128" s="3">
        <f>+Q128+K128</f>
        <v>117.52279386566076</v>
      </c>
    </row>
    <row r="129" spans="2:18" x14ac:dyDescent="0.2">
      <c r="B129" s="1" t="s">
        <v>28</v>
      </c>
      <c r="C129" s="3">
        <v>41369</v>
      </c>
      <c r="D129" s="3">
        <v>4935</v>
      </c>
      <c r="E129" s="6">
        <v>2.6287958906179181E-3</v>
      </c>
      <c r="F129" s="6">
        <v>2.5623051076893327E-3</v>
      </c>
      <c r="G129" s="6">
        <v>3.6677709417889254E-2</v>
      </c>
      <c r="H129" s="6">
        <v>2.7558257345491388E-2</v>
      </c>
      <c r="I129" s="3">
        <f>+IF(((E129-F129)*C129)&lt;0,"NA",((E129-F129)*C129))</f>
        <v>2.7506571989726516</v>
      </c>
      <c r="J129" s="3">
        <f>+IF(((G129-H129)*D129)&lt;0,"NA",((G129-H129)*D129))</f>
        <v>45.004495977283469</v>
      </c>
      <c r="K129" s="3">
        <f>+J129+I129</f>
        <v>47.755153176256123</v>
      </c>
      <c r="L129" s="10">
        <v>0.86208859729978848</v>
      </c>
      <c r="M129" s="10">
        <v>0.88419860217581803</v>
      </c>
      <c r="N129" s="11">
        <v>46787</v>
      </c>
      <c r="O129" s="3">
        <f>+IF(((M129-L129)*N129)&lt;0,"NA",(M129-L129)*N129)</f>
        <v>1034.4607981347942</v>
      </c>
      <c r="P129" s="10">
        <v>2.4995952237802054E-2</v>
      </c>
      <c r="Q129" s="3">
        <f>+IFERROR(P129*O129,"NA")</f>
        <v>25.85733270205591</v>
      </c>
      <c r="R129" s="3">
        <f>+Q129+K129</f>
        <v>73.612485878312029</v>
      </c>
    </row>
    <row r="130" spans="2:18" x14ac:dyDescent="0.2">
      <c r="B130" s="1" t="s">
        <v>27</v>
      </c>
      <c r="C130" s="3">
        <v>83853</v>
      </c>
      <c r="D130" s="3">
        <v>14357</v>
      </c>
      <c r="E130" s="6">
        <v>2.9989303178484107E-3</v>
      </c>
      <c r="F130" s="6">
        <v>2.6355646190356933E-3</v>
      </c>
      <c r="G130" s="6">
        <v>2.6678049301035109E-2</v>
      </c>
      <c r="H130" s="6">
        <v>1.4557358779689351E-2</v>
      </c>
      <c r="I130" s="3">
        <f>+IF(((E130-F130)*C130)&lt;0,"NA",((E130-F130)*C130))</f>
        <v>30.469303942542791</v>
      </c>
      <c r="J130" s="3">
        <f>+IF(((G130-H130)*D130)&lt;0,"NA",((G130-H130)*D130))</f>
        <v>174.01675381496105</v>
      </c>
      <c r="K130" s="3">
        <f>+J130+I130</f>
        <v>204.48605775750383</v>
      </c>
      <c r="L130" s="10">
        <v>0.83804927860860401</v>
      </c>
      <c r="M130" s="10">
        <v>0.84586363773919881</v>
      </c>
      <c r="N130" s="11">
        <v>99133</v>
      </c>
      <c r="O130" s="3">
        <f>+IF(((M130-L130)*N130)&lt;0,"NA",(M130-L130)*N130)</f>
        <v>774.6608636932549</v>
      </c>
      <c r="P130" s="10">
        <v>1.1921794160653656E-2</v>
      </c>
      <c r="Q130" s="3">
        <f>+IFERROR(P130*O130,"NA")</f>
        <v>9.2353473612651644</v>
      </c>
      <c r="R130" s="3">
        <f>+Q130+K130</f>
        <v>213.72140511876898</v>
      </c>
    </row>
    <row r="132" spans="2:18" ht="11.25" customHeight="1" x14ac:dyDescent="0.2">
      <c r="B132" s="80" t="s">
        <v>1</v>
      </c>
      <c r="C132" s="81" t="s">
        <v>26</v>
      </c>
      <c r="D132" s="81"/>
      <c r="E132" s="79" t="s">
        <v>25</v>
      </c>
      <c r="F132" s="79"/>
      <c r="G132" s="79" t="s">
        <v>24</v>
      </c>
      <c r="H132" s="79"/>
      <c r="I132" s="79" t="s">
        <v>23</v>
      </c>
      <c r="J132" s="79" t="s">
        <v>22</v>
      </c>
      <c r="K132" s="79" t="s">
        <v>21</v>
      </c>
      <c r="L132" s="81" t="s">
        <v>20</v>
      </c>
      <c r="M132" s="81"/>
      <c r="N132" s="79" t="s">
        <v>19</v>
      </c>
      <c r="O132" s="79" t="s">
        <v>18</v>
      </c>
      <c r="P132" s="79" t="s">
        <v>17</v>
      </c>
      <c r="Q132" s="79" t="s">
        <v>16</v>
      </c>
      <c r="R132" s="79" t="s">
        <v>15</v>
      </c>
    </row>
    <row r="133" spans="2:18" x14ac:dyDescent="0.2">
      <c r="B133" s="80"/>
      <c r="C133" s="7" t="s">
        <v>14</v>
      </c>
      <c r="D133" s="7" t="s">
        <v>13</v>
      </c>
      <c r="E133" s="7" t="s">
        <v>12</v>
      </c>
      <c r="F133" s="7" t="s">
        <v>10</v>
      </c>
      <c r="G133" s="7" t="s">
        <v>12</v>
      </c>
      <c r="H133" s="7" t="s">
        <v>10</v>
      </c>
      <c r="I133" s="79"/>
      <c r="J133" s="79"/>
      <c r="K133" s="79"/>
      <c r="L133" s="7" t="s">
        <v>11</v>
      </c>
      <c r="M133" s="7" t="s">
        <v>10</v>
      </c>
      <c r="N133" s="79"/>
      <c r="O133" s="79"/>
      <c r="P133" s="79"/>
      <c r="Q133" s="79"/>
      <c r="R133" s="79"/>
    </row>
    <row r="134" spans="2:18" x14ac:dyDescent="0.2">
      <c r="B134" s="1" t="s">
        <v>9</v>
      </c>
      <c r="C134" s="3">
        <v>466056</v>
      </c>
      <c r="D134" s="3">
        <v>13987</v>
      </c>
      <c r="E134" s="6">
        <v>6.1796168637544475E-4</v>
      </c>
      <c r="F134" s="6">
        <v>4.6775494790325623E-4</v>
      </c>
      <c r="G134" s="6">
        <v>1.8352833218628125E-2</v>
      </c>
      <c r="H134" s="6">
        <v>1.1296203617644955E-2</v>
      </c>
      <c r="I134" s="3">
        <f>+IF(((E134-F134)*C134)&lt;0,"NA",((E134-F134)*C134))</f>
        <v>70.004751705394284</v>
      </c>
      <c r="J134" s="3">
        <f>+IF(((G134-H134)*D134)&lt;0,"NA",((G134-H134)*D134))</f>
        <v>98.701078228951587</v>
      </c>
      <c r="K134" s="3">
        <f>+J134+I134</f>
        <v>168.70582993434587</v>
      </c>
      <c r="L134" s="10">
        <v>0.91312813855771535</v>
      </c>
      <c r="M134" s="10">
        <v>0.9675374149094963</v>
      </c>
      <c r="N134" s="11">
        <v>481693</v>
      </c>
      <c r="O134" s="3">
        <f>+IF(((M134-L134)*N134)&lt;0,"NA",(M134-L134)*N134)</f>
        <v>26208.567553718418</v>
      </c>
      <c r="P134" s="10">
        <v>1.0828448669741699E-2</v>
      </c>
      <c r="Q134" s="3">
        <f>+IFERROR(P134*O134,"NA")</f>
        <v>283.79812846289764</v>
      </c>
      <c r="R134" s="3">
        <f>+Q134+K134</f>
        <v>452.50395839724354</v>
      </c>
    </row>
    <row r="135" spans="2:18" x14ac:dyDescent="0.2">
      <c r="B135" s="1" t="s">
        <v>29</v>
      </c>
      <c r="C135" s="3">
        <v>20565</v>
      </c>
      <c r="D135" s="3">
        <v>5930</v>
      </c>
      <c r="E135" s="6">
        <v>2.5267249757045675E-2</v>
      </c>
      <c r="F135" s="6">
        <v>1.0017019207391198E-2</v>
      </c>
      <c r="G135" s="6">
        <v>0.20439149731371176</v>
      </c>
      <c r="H135" s="6">
        <v>0.17841483979763911</v>
      </c>
      <c r="I135" s="3">
        <f>+IF(((E135-F135)*C135)&lt;0,"NA",((E135-F135)*C135))</f>
        <v>313.62099125364432</v>
      </c>
      <c r="J135" s="3">
        <f>+IF(((G135-H135)*D135)&lt;0,"NA",((G135-H135)*D135))</f>
        <v>154.04157907031077</v>
      </c>
      <c r="K135" s="3">
        <f>+J135+I135</f>
        <v>467.66257032395509</v>
      </c>
      <c r="L135" s="10">
        <v>0.75229891132015647</v>
      </c>
      <c r="M135" s="10">
        <v>0.77618418569541425</v>
      </c>
      <c r="N135" s="11">
        <v>26495</v>
      </c>
      <c r="O135" s="3">
        <f>+IF(((M135-L135)*N135)&lt;0,"NA",(M135-L135)*N135)</f>
        <v>632.84034457245491</v>
      </c>
      <c r="P135" s="10">
        <v>0.16839782059024791</v>
      </c>
      <c r="Q135" s="3">
        <f>+IFERROR(P135*O135,"NA")</f>
        <v>106.56893480758293</v>
      </c>
      <c r="R135" s="3">
        <f>+Q135+K135</f>
        <v>574.23150513153803</v>
      </c>
    </row>
    <row r="136" spans="2:18" x14ac:dyDescent="0.2">
      <c r="B136" s="1" t="s">
        <v>28</v>
      </c>
      <c r="C136" s="3">
        <v>102561</v>
      </c>
      <c r="D136" s="3">
        <v>8586</v>
      </c>
      <c r="E136" s="6">
        <v>5.6993588221325104E-3</v>
      </c>
      <c r="F136" s="6">
        <v>2.9738399586587494E-3</v>
      </c>
      <c r="G136" s="6">
        <v>8.3964509846353605E-2</v>
      </c>
      <c r="H136" s="6">
        <v>0.11751688795713953</v>
      </c>
      <c r="I136" s="3">
        <f>+IF(((E136-F136)*C136)&lt;0,"NA",((E136-F136)*C136))</f>
        <v>279.53194015673239</v>
      </c>
      <c r="J136" s="3" t="str">
        <f>+IF(((G136-H136)*D136)&lt;0,"NA",((G136-H136)*D136))</f>
        <v>NA</v>
      </c>
      <c r="K136" s="3">
        <f>+I136</f>
        <v>279.53194015673239</v>
      </c>
      <c r="L136" s="10">
        <v>0.89167590840889821</v>
      </c>
      <c r="M136" s="10">
        <v>0.91751728826902601</v>
      </c>
      <c r="N136" s="11">
        <v>111781</v>
      </c>
      <c r="O136" s="3">
        <f>+IF(((M136-L136)*N136)&lt;0,"NA",(M136-L136)*N136)</f>
        <v>2888.5752821449455</v>
      </c>
      <c r="P136" s="10">
        <v>0.11454304799848078</v>
      </c>
      <c r="Q136" s="3">
        <f>+IFERROR(P136*O136,"NA")</f>
        <v>330.86621718995366</v>
      </c>
      <c r="R136" s="3">
        <f>+Q136+K136</f>
        <v>610.39815734668605</v>
      </c>
    </row>
    <row r="137" spans="2:18" x14ac:dyDescent="0.2">
      <c r="B137" s="1" t="s">
        <v>27</v>
      </c>
      <c r="C137" s="3">
        <v>344710</v>
      </c>
      <c r="D137" s="3">
        <v>32101</v>
      </c>
      <c r="E137" s="6">
        <v>6.3845124086087945E-3</v>
      </c>
      <c r="F137" s="6">
        <v>2.6544051521568855E-3</v>
      </c>
      <c r="G137" s="6">
        <v>3.8696130386961305E-2</v>
      </c>
      <c r="H137" s="6">
        <v>3.361266004174325E-2</v>
      </c>
      <c r="I137" s="3">
        <f>+IF(((E137-F137)*C137)&lt;0,"NA",((E137-F137)*C137))</f>
        <v>1285.8052723715375</v>
      </c>
      <c r="J137" s="3">
        <f>+IF(((G137-H137)*D137)&lt;0,"NA",((G137-H137)*D137))</f>
        <v>163.18448155184478</v>
      </c>
      <c r="K137" s="3">
        <f>+J137+I137</f>
        <v>1448.9897539233823</v>
      </c>
      <c r="L137" s="10">
        <v>0.83431336096689934</v>
      </c>
      <c r="M137" s="10">
        <v>0.89677617407411259</v>
      </c>
      <c r="N137" s="11">
        <v>384388</v>
      </c>
      <c r="O137" s="3">
        <f>+IF(((M137-L137)*N137)&lt;0,"NA",(M137-L137)*N137)</f>
        <v>24009.955804655485</v>
      </c>
      <c r="P137" s="10">
        <v>3.0958254889586364E-2</v>
      </c>
      <c r="Q137" s="3">
        <f>+IFERROR(P137*O137,"NA")</f>
        <v>743.30633168822817</v>
      </c>
      <c r="R137" s="3">
        <f>+Q137+K137</f>
        <v>2192.2960856116106</v>
      </c>
    </row>
    <row r="138" spans="2:18" x14ac:dyDescent="0.2">
      <c r="C138" s="13"/>
      <c r="D138" s="13"/>
      <c r="E138" s="14"/>
      <c r="F138" s="4"/>
      <c r="G138" s="13"/>
      <c r="H138" s="4"/>
      <c r="L138" s="13"/>
      <c r="M138" s="13"/>
      <c r="N138" s="14"/>
      <c r="O138" s="4"/>
      <c r="P138" s="13"/>
      <c r="Q138" s="4"/>
    </row>
    <row r="139" spans="2:18" ht="11.25" customHeight="1" x14ac:dyDescent="0.2">
      <c r="B139" s="80" t="s">
        <v>0</v>
      </c>
      <c r="C139" s="81" t="s">
        <v>26</v>
      </c>
      <c r="D139" s="81"/>
      <c r="E139" s="79" t="s">
        <v>25</v>
      </c>
      <c r="F139" s="79"/>
      <c r="G139" s="79" t="s">
        <v>24</v>
      </c>
      <c r="H139" s="79"/>
      <c r="I139" s="79" t="s">
        <v>23</v>
      </c>
      <c r="J139" s="79" t="s">
        <v>22</v>
      </c>
      <c r="K139" s="79" t="s">
        <v>21</v>
      </c>
      <c r="L139" s="81" t="s">
        <v>20</v>
      </c>
      <c r="M139" s="81"/>
      <c r="N139" s="79" t="s">
        <v>19</v>
      </c>
      <c r="O139" s="79" t="s">
        <v>18</v>
      </c>
      <c r="P139" s="79" t="s">
        <v>17</v>
      </c>
      <c r="Q139" s="79" t="s">
        <v>16</v>
      </c>
      <c r="R139" s="79" t="s">
        <v>15</v>
      </c>
    </row>
    <row r="140" spans="2:18" x14ac:dyDescent="0.2">
      <c r="B140" s="80"/>
      <c r="C140" s="7" t="s">
        <v>14</v>
      </c>
      <c r="D140" s="7" t="s">
        <v>13</v>
      </c>
      <c r="E140" s="7" t="s">
        <v>12</v>
      </c>
      <c r="F140" s="7" t="s">
        <v>10</v>
      </c>
      <c r="G140" s="7" t="s">
        <v>12</v>
      </c>
      <c r="H140" s="7" t="s">
        <v>10</v>
      </c>
      <c r="I140" s="79"/>
      <c r="J140" s="79"/>
      <c r="K140" s="79"/>
      <c r="L140" s="7" t="s">
        <v>11</v>
      </c>
      <c r="M140" s="7" t="s">
        <v>10</v>
      </c>
      <c r="N140" s="79"/>
      <c r="O140" s="79"/>
      <c r="P140" s="79"/>
      <c r="Q140" s="79"/>
      <c r="R140" s="79"/>
    </row>
    <row r="141" spans="2:18" x14ac:dyDescent="0.2">
      <c r="B141" s="1" t="s">
        <v>9</v>
      </c>
      <c r="C141" s="3">
        <v>306019</v>
      </c>
      <c r="D141" s="3">
        <v>27194</v>
      </c>
      <c r="E141" s="6">
        <v>1.5505630220054227E-4</v>
      </c>
      <c r="F141" s="6">
        <v>3.7252588891539416E-4</v>
      </c>
      <c r="G141" s="6">
        <v>1.4444157854010833E-2</v>
      </c>
      <c r="H141" s="6">
        <v>6.6558799735235716E-3</v>
      </c>
      <c r="I141" s="3" t="str">
        <f>+IF(((E141-F141)*C141)&lt;0,"NA",((E141-F141)*C141))</f>
        <v>NA</v>
      </c>
      <c r="J141" s="3">
        <f>+IF(((G141-H141)*D141)&lt;0,"NA",((G141-H141)*D141))</f>
        <v>211.7944286819706</v>
      </c>
      <c r="K141" s="3">
        <f>+J141</f>
        <v>211.7944286819706</v>
      </c>
      <c r="L141" s="12">
        <v>0.89752556310190745</v>
      </c>
      <c r="M141" s="10">
        <v>0.91594208971484836</v>
      </c>
      <c r="N141" s="11">
        <v>334103</v>
      </c>
      <c r="O141" s="3">
        <f>+IF(((M141-L141)*N141)&lt;0,"NA",(M141-L141)*N141)</f>
        <v>6153.0167909633965</v>
      </c>
      <c r="P141" s="10">
        <v>6.2833540846081778E-3</v>
      </c>
      <c r="Q141" s="3">
        <f>+IFERROR(P141*O141,"NA")</f>
        <v>38.661583186162559</v>
      </c>
      <c r="R141" s="3">
        <f>+Q141+K141</f>
        <v>250.45601186813315</v>
      </c>
    </row>
    <row r="142" spans="2:18" x14ac:dyDescent="0.2">
      <c r="B142" s="1" t="s">
        <v>29</v>
      </c>
      <c r="C142" s="3">
        <v>36092</v>
      </c>
      <c r="D142" s="3">
        <v>4889</v>
      </c>
      <c r="E142" s="6">
        <v>3.225559886876099E-2</v>
      </c>
      <c r="F142" s="6">
        <v>2.0253795855037126E-2</v>
      </c>
      <c r="G142" s="6">
        <v>0.26590909090909093</v>
      </c>
      <c r="H142" s="6">
        <v>0.22069952955614644</v>
      </c>
      <c r="I142" s="3">
        <f>+IF(((E142-F142)*C142)&lt;0,"NA",((E142-F142)*C142))</f>
        <v>433.1690743713217</v>
      </c>
      <c r="J142" s="3">
        <f>+IF(((G142-H142)*D142)&lt;0,"NA",((G142-H142)*D142))</f>
        <v>221.0295454545456</v>
      </c>
      <c r="K142" s="3">
        <f>+J142+I142</f>
        <v>654.19861982586735</v>
      </c>
      <c r="L142" s="12">
        <v>0.76906661718315084</v>
      </c>
      <c r="M142" s="10">
        <v>0.86790910183960568</v>
      </c>
      <c r="N142" s="11">
        <v>41585</v>
      </c>
      <c r="O142" s="3">
        <f>+IF(((M142-L142)*N142)&lt;0,"NA",(M142-L142)*N142)</f>
        <v>4110.3647244386748</v>
      </c>
      <c r="P142" s="10">
        <v>0.20044573370110932</v>
      </c>
      <c r="Q142" s="3">
        <f>+IFERROR(P142*O142,"NA")</f>
        <v>823.90507296926819</v>
      </c>
      <c r="R142" s="3">
        <f>+Q142+K142</f>
        <v>1478.1036927951354</v>
      </c>
    </row>
    <row r="143" spans="2:18" x14ac:dyDescent="0.2">
      <c r="B143" s="1" t="s">
        <v>28</v>
      </c>
      <c r="C143" s="3">
        <v>202146</v>
      </c>
      <c r="D143" s="3">
        <v>29461</v>
      </c>
      <c r="E143" s="6">
        <v>4.8433330038548973E-3</v>
      </c>
      <c r="F143" s="6">
        <v>3.2550730660018006E-3</v>
      </c>
      <c r="G143" s="6">
        <v>9.2991913746630725E-2</v>
      </c>
      <c r="H143" s="6">
        <v>3.9883235463833544E-2</v>
      </c>
      <c r="I143" s="3">
        <f>+IF(((E143-F143)*C143)&lt;0,"NA",((E143-F143)*C143))</f>
        <v>321.06039339725208</v>
      </c>
      <c r="J143" s="3">
        <f>+IF(((G143-H143)*D143)&lt;0,"NA",((G143-H143)*D143))</f>
        <v>1564.6347708894878</v>
      </c>
      <c r="K143" s="3">
        <f>+J143+I143</f>
        <v>1885.6951642867398</v>
      </c>
      <c r="L143" s="12">
        <v>0.90758654157230667</v>
      </c>
      <c r="M143" s="10">
        <v>0.8687912324057161</v>
      </c>
      <c r="N143" s="11">
        <v>232675</v>
      </c>
      <c r="O143" s="3" t="str">
        <f>+IF(((M143-L143)*N143)&lt;0,"NA",(M143-L143)*N143)</f>
        <v>NA</v>
      </c>
      <c r="P143" s="10">
        <v>3.6628162397831746E-2</v>
      </c>
      <c r="Q143" s="3" t="str">
        <f>+IFERROR(P143*O143,"NA")</f>
        <v>NA</v>
      </c>
      <c r="R143" s="3">
        <f>+K143</f>
        <v>1885.6951642867398</v>
      </c>
    </row>
    <row r="144" spans="2:18" x14ac:dyDescent="0.2">
      <c r="B144" s="1" t="s">
        <v>27</v>
      </c>
      <c r="C144" s="3">
        <v>333514</v>
      </c>
      <c r="D144" s="3">
        <v>29415</v>
      </c>
      <c r="E144" s="6">
        <v>5.3372659138199224E-3</v>
      </c>
      <c r="F144" s="6">
        <v>3.2832204944919854E-3</v>
      </c>
      <c r="G144" s="6">
        <v>6.9251065557134159E-2</v>
      </c>
      <c r="H144" s="6">
        <v>6.1329253782083974E-2</v>
      </c>
      <c r="I144" s="3">
        <f>+IF(((E144-F144)*C144)&lt;0,"NA",((E144-F144)*C144))</f>
        <v>685.05290398173759</v>
      </c>
      <c r="J144" s="3">
        <f>+IF(((G144-H144)*D144)&lt;0,"NA",((G144-H144)*D144))</f>
        <v>233.02009336310118</v>
      </c>
      <c r="K144" s="3">
        <f>+J144+I144</f>
        <v>918.07299734483877</v>
      </c>
      <c r="L144" s="12">
        <v>0.9058087702476193</v>
      </c>
      <c r="M144" s="10">
        <v>0.91168880870373403</v>
      </c>
      <c r="N144" s="11">
        <v>365820</v>
      </c>
      <c r="O144" s="3">
        <f>+IF(((M144-L144)*N144)&lt;0,"NA",(M144-L144)*N144)</f>
        <v>2151.0356680158916</v>
      </c>
      <c r="P144" s="10">
        <v>5.8046033287591989E-2</v>
      </c>
      <c r="Q144" s="3">
        <f>+IFERROR(P144*O144,"NA")</f>
        <v>124.85908798844811</v>
      </c>
      <c r="R144" s="3">
        <f>+Q144+K144</f>
        <v>1042.932085333287</v>
      </c>
    </row>
    <row r="146" spans="2:18" x14ac:dyDescent="0.2">
      <c r="B146" s="80" t="s">
        <v>6</v>
      </c>
      <c r="C146" s="81" t="s">
        <v>26</v>
      </c>
      <c r="D146" s="81"/>
      <c r="E146" s="79" t="s">
        <v>25</v>
      </c>
      <c r="F146" s="79"/>
      <c r="G146" s="79" t="s">
        <v>24</v>
      </c>
      <c r="H146" s="79"/>
      <c r="I146" s="79" t="s">
        <v>23</v>
      </c>
      <c r="J146" s="79" t="s">
        <v>22</v>
      </c>
      <c r="K146" s="79" t="s">
        <v>21</v>
      </c>
      <c r="L146" s="9" t="s">
        <v>20</v>
      </c>
      <c r="M146" s="9"/>
      <c r="N146" s="8" t="s">
        <v>19</v>
      </c>
      <c r="O146" s="8" t="s">
        <v>18</v>
      </c>
      <c r="P146" s="8" t="s">
        <v>17</v>
      </c>
      <c r="Q146" s="79" t="s">
        <v>16</v>
      </c>
      <c r="R146" s="79" t="s">
        <v>15</v>
      </c>
    </row>
    <row r="147" spans="2:18" x14ac:dyDescent="0.2">
      <c r="B147" s="80"/>
      <c r="C147" s="7" t="s">
        <v>14</v>
      </c>
      <c r="D147" s="7" t="s">
        <v>13</v>
      </c>
      <c r="E147" s="7" t="s">
        <v>12</v>
      </c>
      <c r="F147" s="7" t="s">
        <v>10</v>
      </c>
      <c r="G147" s="7" t="s">
        <v>12</v>
      </c>
      <c r="H147" s="7" t="s">
        <v>10</v>
      </c>
      <c r="I147" s="79"/>
      <c r="J147" s="79"/>
      <c r="K147" s="79"/>
      <c r="L147" s="8" t="s">
        <v>11</v>
      </c>
      <c r="M147" s="8" t="s">
        <v>10</v>
      </c>
      <c r="N147" s="8"/>
      <c r="O147" s="8"/>
      <c r="P147" s="8"/>
      <c r="Q147" s="79"/>
      <c r="R147" s="79"/>
    </row>
    <row r="148" spans="2:18" x14ac:dyDescent="0.2">
      <c r="B148" s="1" t="s">
        <v>9</v>
      </c>
      <c r="C148" s="3">
        <f>15527774/1000</f>
        <v>15527.773999999999</v>
      </c>
      <c r="D148" s="3">
        <v>726.327</v>
      </c>
      <c r="E148" s="6">
        <v>3.4049283664595414E-4</v>
      </c>
      <c r="F148" s="6">
        <v>2.6037215636961228E-4</v>
      </c>
      <c r="G148" s="6">
        <v>4.4358150599513573E-3</v>
      </c>
      <c r="H148" s="6">
        <v>1.2201116026252639E-2</v>
      </c>
      <c r="I148" s="3">
        <v>1.2440958160572941</v>
      </c>
      <c r="J148" s="3" t="s">
        <v>4</v>
      </c>
      <c r="K148" s="3">
        <v>1.2440958160572941</v>
      </c>
      <c r="L148" s="5">
        <v>0.91630594280686362</v>
      </c>
      <c r="M148" s="5">
        <v>0.95220747877631218</v>
      </c>
      <c r="N148" s="3">
        <v>16307.133</v>
      </c>
      <c r="O148" s="3">
        <v>585.45112195808156</v>
      </c>
      <c r="P148" s="5">
        <v>1.1940743869883027E-2</v>
      </c>
      <c r="Q148" s="3">
        <v>6.9907218956371038</v>
      </c>
      <c r="R148" s="4">
        <f>+Q148+K148</f>
        <v>8.2348177116943972</v>
      </c>
    </row>
    <row r="149" spans="2:18" x14ac:dyDescent="0.2">
      <c r="B149" s="1" t="s">
        <v>8</v>
      </c>
      <c r="C149" s="3">
        <v>1843.1559999999999</v>
      </c>
      <c r="D149" s="3">
        <v>173.87899999999999</v>
      </c>
      <c r="E149" s="6">
        <v>2.2010898003893141E-3</v>
      </c>
      <c r="F149" s="6">
        <v>3.0160225178986477E-3</v>
      </c>
      <c r="G149" s="6">
        <v>4.612894811092242E-2</v>
      </c>
      <c r="H149" s="6">
        <v>0.11306713289126347</v>
      </c>
      <c r="I149" s="3" t="s">
        <v>4</v>
      </c>
      <c r="J149" s="3" t="s">
        <v>4</v>
      </c>
      <c r="K149" s="3" t="s">
        <v>4</v>
      </c>
      <c r="L149" s="5">
        <v>0.826194222998484</v>
      </c>
      <c r="M149" s="5">
        <v>0.91050759342533805</v>
      </c>
      <c r="N149" s="3">
        <v>2024.317</v>
      </c>
      <c r="O149" s="3">
        <v>170.6769890823779</v>
      </c>
      <c r="P149" s="5">
        <v>0.11005111037336482</v>
      </c>
      <c r="Q149" s="3">
        <v>18.783192163698352</v>
      </c>
      <c r="R149" s="4">
        <f>Q149</f>
        <v>18.783192163698352</v>
      </c>
    </row>
    <row r="150" spans="2:18" x14ac:dyDescent="0.2">
      <c r="B150" s="1" t="s">
        <v>7</v>
      </c>
      <c r="C150" s="3">
        <v>15232.222</v>
      </c>
      <c r="D150" s="3">
        <v>1671.3989999999999</v>
      </c>
      <c r="E150" s="6">
        <v>3.7555426633997455E-3</v>
      </c>
      <c r="F150" s="6">
        <v>3.5831935747785188E-3</v>
      </c>
      <c r="G150" s="6">
        <v>3.0327450692168679E-2</v>
      </c>
      <c r="H150" s="6">
        <v>1.3506649220204153E-2</v>
      </c>
      <c r="I150" s="3">
        <v>2.6252595793761988</v>
      </c>
      <c r="J150" s="3">
        <v>28.114270759440039</v>
      </c>
      <c r="K150" s="3">
        <v>30.739530338816234</v>
      </c>
      <c r="L150" s="5">
        <v>0.93521337966876039</v>
      </c>
      <c r="M150" s="5">
        <v>0.88338009983348709</v>
      </c>
      <c r="N150" s="3">
        <v>17243.112000000001</v>
      </c>
      <c r="O150" s="2" t="s">
        <v>4</v>
      </c>
      <c r="P150" s="5">
        <v>9.9234556454256342E-3</v>
      </c>
      <c r="Q150" s="2" t="s">
        <v>4</v>
      </c>
      <c r="R150" s="4">
        <f>K150</f>
        <v>30.739530338816234</v>
      </c>
    </row>
    <row r="151" spans="2:18" x14ac:dyDescent="0.2">
      <c r="C151" s="3"/>
    </row>
  </sheetData>
  <mergeCells count="180">
    <mergeCell ref="B146:B147"/>
    <mergeCell ref="C146:D146"/>
    <mergeCell ref="E146:F146"/>
    <mergeCell ref="G146:H146"/>
    <mergeCell ref="I146:I147"/>
    <mergeCell ref="J146:J147"/>
    <mergeCell ref="K146:K147"/>
    <mergeCell ref="Q146:Q147"/>
    <mergeCell ref="R146:R147"/>
    <mergeCell ref="O132:O133"/>
    <mergeCell ref="P132:P133"/>
    <mergeCell ref="Q132:Q133"/>
    <mergeCell ref="R132:R133"/>
    <mergeCell ref="B139:B140"/>
    <mergeCell ref="C139:D139"/>
    <mergeCell ref="E139:F139"/>
    <mergeCell ref="G139:H139"/>
    <mergeCell ref="I139:I140"/>
    <mergeCell ref="J139:J140"/>
    <mergeCell ref="K139:K140"/>
    <mergeCell ref="L139:M139"/>
    <mergeCell ref="N139:N140"/>
    <mergeCell ref="O139:O140"/>
    <mergeCell ref="P139:P140"/>
    <mergeCell ref="Q139:Q140"/>
    <mergeCell ref="R139:R140"/>
    <mergeCell ref="B132:B133"/>
    <mergeCell ref="C132:D132"/>
    <mergeCell ref="E132:F132"/>
    <mergeCell ref="G132:H132"/>
    <mergeCell ref="I132:I133"/>
    <mergeCell ref="J132:J133"/>
    <mergeCell ref="K132:K133"/>
    <mergeCell ref="L132:M132"/>
    <mergeCell ref="N132:N133"/>
    <mergeCell ref="O118:O119"/>
    <mergeCell ref="P118:P119"/>
    <mergeCell ref="Q118:Q119"/>
    <mergeCell ref="R118:R119"/>
    <mergeCell ref="B125:B126"/>
    <mergeCell ref="C125:D125"/>
    <mergeCell ref="E125:F125"/>
    <mergeCell ref="G125:H125"/>
    <mergeCell ref="I125:I126"/>
    <mergeCell ref="J125:J126"/>
    <mergeCell ref="K125:K126"/>
    <mergeCell ref="L125:M125"/>
    <mergeCell ref="N125:N126"/>
    <mergeCell ref="O125:O126"/>
    <mergeCell ref="P125:P126"/>
    <mergeCell ref="Q125:Q126"/>
    <mergeCell ref="R125:R126"/>
    <mergeCell ref="B118:B119"/>
    <mergeCell ref="C118:D118"/>
    <mergeCell ref="E118:F118"/>
    <mergeCell ref="G118:H118"/>
    <mergeCell ref="I118:I119"/>
    <mergeCell ref="J118:J119"/>
    <mergeCell ref="K118:K119"/>
    <mergeCell ref="L118:M118"/>
    <mergeCell ref="N118:N119"/>
    <mergeCell ref="L104:M104"/>
    <mergeCell ref="N104:N105"/>
    <mergeCell ref="O104:O105"/>
    <mergeCell ref="P104:P105"/>
    <mergeCell ref="Q104:Q105"/>
    <mergeCell ref="R104:R105"/>
    <mergeCell ref="B111:B112"/>
    <mergeCell ref="C111:D111"/>
    <mergeCell ref="E111:F111"/>
    <mergeCell ref="G111:H111"/>
    <mergeCell ref="I111:I112"/>
    <mergeCell ref="J111:J112"/>
    <mergeCell ref="K111:K112"/>
    <mergeCell ref="L111:M111"/>
    <mergeCell ref="N111:N112"/>
    <mergeCell ref="O111:O112"/>
    <mergeCell ref="P111:P112"/>
    <mergeCell ref="Q111:Q112"/>
    <mergeCell ref="R111:R112"/>
    <mergeCell ref="B104:B105"/>
    <mergeCell ref="C104:D104"/>
    <mergeCell ref="E104:F104"/>
    <mergeCell ref="G104:H104"/>
    <mergeCell ref="I104:I105"/>
    <mergeCell ref="J104:J105"/>
    <mergeCell ref="K104:K105"/>
    <mergeCell ref="B96:B97"/>
    <mergeCell ref="C96:D96"/>
    <mergeCell ref="J89:J90"/>
    <mergeCell ref="K89:K90"/>
    <mergeCell ref="B82:B83"/>
    <mergeCell ref="C82:D82"/>
    <mergeCell ref="E82:F82"/>
    <mergeCell ref="G82:H82"/>
    <mergeCell ref="I82:I83"/>
    <mergeCell ref="J82:J83"/>
    <mergeCell ref="E96:F96"/>
    <mergeCell ref="G96:H96"/>
    <mergeCell ref="I96:I97"/>
    <mergeCell ref="J96:J97"/>
    <mergeCell ref="K82:K83"/>
    <mergeCell ref="B89:B90"/>
    <mergeCell ref="C89:D89"/>
    <mergeCell ref="E89:F89"/>
    <mergeCell ref="G89:H89"/>
    <mergeCell ref="I89:I90"/>
    <mergeCell ref="K96:K97"/>
    <mergeCell ref="B75:B76"/>
    <mergeCell ref="C75:D75"/>
    <mergeCell ref="E75:F75"/>
    <mergeCell ref="G75:H75"/>
    <mergeCell ref="I75:I76"/>
    <mergeCell ref="J75:J76"/>
    <mergeCell ref="K75:K76"/>
    <mergeCell ref="B68:B69"/>
    <mergeCell ref="C68:D68"/>
    <mergeCell ref="E68:F68"/>
    <mergeCell ref="G68:H68"/>
    <mergeCell ref="I68:I69"/>
    <mergeCell ref="J68:J69"/>
    <mergeCell ref="K54:K55"/>
    <mergeCell ref="B61:B62"/>
    <mergeCell ref="C61:D61"/>
    <mergeCell ref="E61:F61"/>
    <mergeCell ref="G61:H61"/>
    <mergeCell ref="I61:I62"/>
    <mergeCell ref="K68:K69"/>
    <mergeCell ref="J32:J33"/>
    <mergeCell ref="G32:G33"/>
    <mergeCell ref="H32:H33"/>
    <mergeCell ref="J61:J62"/>
    <mergeCell ref="K61:K62"/>
    <mergeCell ref="B54:B55"/>
    <mergeCell ref="C54:D54"/>
    <mergeCell ref="E54:F54"/>
    <mergeCell ref="G54:H54"/>
    <mergeCell ref="I54:I55"/>
    <mergeCell ref="J54:J55"/>
    <mergeCell ref="G39:G40"/>
    <mergeCell ref="H39:H40"/>
    <mergeCell ref="G46:G47"/>
    <mergeCell ref="H46:H47"/>
    <mergeCell ref="B32:B33"/>
    <mergeCell ref="C32:D32"/>
    <mergeCell ref="E25:E26"/>
    <mergeCell ref="F25:F26"/>
    <mergeCell ref="I25:I26"/>
    <mergeCell ref="J25:J26"/>
    <mergeCell ref="G25:G26"/>
    <mergeCell ref="H25:H26"/>
    <mergeCell ref="B18:B19"/>
    <mergeCell ref="C18:D18"/>
    <mergeCell ref="E18:E19"/>
    <mergeCell ref="F18:F19"/>
    <mergeCell ref="I18:I19"/>
    <mergeCell ref="E32:E33"/>
    <mergeCell ref="F32:F33"/>
    <mergeCell ref="I32:I33"/>
    <mergeCell ref="J4:J5"/>
    <mergeCell ref="G4:G5"/>
    <mergeCell ref="H4:H5"/>
    <mergeCell ref="B11:B12"/>
    <mergeCell ref="C11:D11"/>
    <mergeCell ref="E11:E12"/>
    <mergeCell ref="F11:F12"/>
    <mergeCell ref="I11:I12"/>
    <mergeCell ref="J11:J12"/>
    <mergeCell ref="G11:G12"/>
    <mergeCell ref="H11:H12"/>
    <mergeCell ref="B4:B5"/>
    <mergeCell ref="C4:D4"/>
    <mergeCell ref="E4:E5"/>
    <mergeCell ref="F4:F5"/>
    <mergeCell ref="I4:I5"/>
    <mergeCell ref="J18:J19"/>
    <mergeCell ref="G18:G19"/>
    <mergeCell ref="H18:H19"/>
    <mergeCell ref="B25:B26"/>
    <mergeCell ref="C25:D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Calculator</vt:lpstr>
      <vt:lpstr>Back end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Roshan Paunikar</dc:creator>
  <cp:lastModifiedBy>Nancy Cardoso</cp:lastModifiedBy>
  <dcterms:created xsi:type="dcterms:W3CDTF">2025-04-25T17:48:49Z</dcterms:created>
  <dcterms:modified xsi:type="dcterms:W3CDTF">2025-05-06T12:46:53Z</dcterms:modified>
</cp:coreProperties>
</file>

<file path=userCustomization/customUI.xml><?xml version="1.0" encoding="utf-8"?>
<mso:customUI xmlns:mso="http://schemas.microsoft.com/office/2006/01/customui">
  <mso:ribbon>
    <mso:qat>
      <mso:documentControls>
        <mso:control idQ="mso:VisualBasic" visible="true"/>
      </mso:documentControls>
    </mso:qat>
  </mso:ribbon>
</mso:customUI>
</file>